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g\Documents\"/>
    </mc:Choice>
  </mc:AlternateContent>
  <xr:revisionPtr revIDLastSave="0" documentId="8_{AEC14346-9B82-4ED5-956C-7D5F296C43E1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Loa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'Loan Schedule'!$E$9</definedName>
    <definedName name="InterestRate">'Loan Schedule'!$E$4</definedName>
    <definedName name="LastCol">MATCH(REPT("z",255),'Loan Schedule'!$11:$11)</definedName>
    <definedName name="LastRow">MATCH(9.99E+307,'Loan Schedule'!$B:$B)</definedName>
    <definedName name="LenderName">'Loan Schedule'!$H$9:$I$9</definedName>
    <definedName name="LoanAmount">'Loan Schedule'!$E$3</definedName>
    <definedName name="LoanIsGood">('Loan Schedule'!$E$3*'Loan Schedule'!$E$4*'Loan Schedule'!$E$5*'Loan Schedule'!$E$7)&gt;0</definedName>
    <definedName name="LoanPeriod">'Loan Schedule'!$E$5</definedName>
    <definedName name="LoanStartDate">'Loan Schedule'!$E$7</definedName>
    <definedName name="PaymentsPerYear">'Loan Schedule'!$E$6</definedName>
    <definedName name="_xlnm.Print_Titles" localSheetId="0">'Loan Schedule'!$11:$11</definedName>
    <definedName name="PrintArea_SET">OFFSET('Loan Schedule'!$B$1,,,LastRow,LastCol)</definedName>
    <definedName name="RowTitleRegion1..E9">'Loan Schedule'!$C$3:$D$3</definedName>
    <definedName name="RowTitleRegion2..I7">'Loan Schedule'!$G$3:$H$3</definedName>
    <definedName name="RowTitleRegion3..E9">'Loan Schedule'!$C$9</definedName>
    <definedName name="RowTitleRegion4..H9">'Loan Schedule'!$G$9</definedName>
    <definedName name="ScheduledNumberOfPayments">'Loan Schedule'!$I$4</definedName>
    <definedName name="ScheduledPayment">'Loan Schedule'!$I$3</definedName>
    <definedName name="TotalEarlyPayments">SUM(PaymentSchedule[EXTRA PAYMENT])</definedName>
    <definedName name="TotalInterest">SUM(PaymentSchedule[INTEREST])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 s="1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G312" i="2" l="1"/>
  <c r="H312" i="2" s="1"/>
  <c r="J312" i="2" s="1"/>
  <c r="D313" i="2" s="1"/>
  <c r="F313" i="2" l="1"/>
  <c r="I313" i="2"/>
  <c r="K313" i="2" s="1"/>
  <c r="G313" i="2" l="1"/>
  <c r="H313" i="2" s="1"/>
  <c r="J313" i="2" s="1"/>
  <c r="D314" i="2" s="1"/>
  <c r="I314" i="2" l="1"/>
  <c r="K314" i="2" s="1"/>
  <c r="F314" i="2"/>
  <c r="G314" i="2" l="1"/>
  <c r="H314" i="2" s="1"/>
  <c r="J314" i="2" s="1"/>
  <c r="D315" i="2" s="1"/>
  <c r="I315" i="2" l="1"/>
  <c r="K315" i="2" s="1"/>
  <c r="F315" i="2"/>
  <c r="G315" i="2" l="1"/>
  <c r="H315" i="2" s="1"/>
  <c r="J315" i="2" s="1"/>
  <c r="D316" i="2" s="1"/>
  <c r="I316" i="2" l="1"/>
  <c r="K316" i="2" s="1"/>
  <c r="F316" i="2"/>
  <c r="G316" i="2" l="1"/>
  <c r="H316" i="2" s="1"/>
  <c r="J316" i="2" s="1"/>
  <c r="D317" i="2" s="1"/>
  <c r="I317" i="2" l="1"/>
  <c r="K317" i="2" s="1"/>
  <c r="F317" i="2"/>
  <c r="G317" i="2" l="1"/>
  <c r="H317" i="2" s="1"/>
  <c r="J317" i="2" s="1"/>
  <c r="D318" i="2" s="1"/>
  <c r="I318" i="2" l="1"/>
  <c r="K318" i="2" s="1"/>
  <c r="F318" i="2"/>
  <c r="G318" i="2" l="1"/>
  <c r="H318" i="2" s="1"/>
  <c r="J318" i="2" s="1"/>
  <c r="D319" i="2" s="1"/>
  <c r="I319" i="2" l="1"/>
  <c r="K319" i="2" s="1"/>
  <c r="F319" i="2"/>
  <c r="G319" i="2" l="1"/>
  <c r="H319" i="2" s="1"/>
  <c r="J319" i="2" s="1"/>
  <c r="D320" i="2" s="1"/>
  <c r="I320" i="2" l="1"/>
  <c r="K320" i="2" s="1"/>
  <c r="F320" i="2"/>
  <c r="G320" i="2" l="1"/>
  <c r="H320" i="2" s="1"/>
  <c r="J320" i="2" s="1"/>
  <c r="D321" i="2" s="1"/>
  <c r="I321" i="2" l="1"/>
  <c r="K321" i="2" s="1"/>
  <c r="F321" i="2"/>
  <c r="G321" i="2" l="1"/>
  <c r="H321" i="2" s="1"/>
  <c r="J321" i="2" s="1"/>
  <c r="D322" i="2" s="1"/>
  <c r="I322" i="2" l="1"/>
  <c r="K322" i="2" s="1"/>
  <c r="F322" i="2"/>
  <c r="G322" i="2" l="1"/>
  <c r="H322" i="2" s="1"/>
  <c r="J322" i="2" s="1"/>
  <c r="D323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 s="1"/>
  <c r="D325" i="2" s="1"/>
  <c r="I325" i="2" l="1"/>
  <c r="K325" i="2" s="1"/>
  <c r="F325" i="2"/>
  <c r="G325" i="2" l="1"/>
  <c r="H325" i="2" s="1"/>
  <c r="J325" i="2" s="1"/>
  <c r="D326" i="2" s="1"/>
  <c r="F326" i="2" l="1"/>
  <c r="I326" i="2"/>
  <c r="K326" i="2" s="1"/>
  <c r="G326" i="2" l="1"/>
  <c r="H326" i="2" s="1"/>
  <c r="J326" i="2" s="1"/>
  <c r="D327" i="2" s="1"/>
  <c r="I327" i="2" l="1"/>
  <c r="K327" i="2" s="1"/>
  <c r="F327" i="2"/>
  <c r="G327" i="2" l="1"/>
  <c r="H327" i="2" s="1"/>
  <c r="J327" i="2" s="1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G329" i="2" l="1"/>
  <c r="H329" i="2" s="1"/>
  <c r="J329" i="2" s="1"/>
  <c r="D330" i="2" s="1"/>
  <c r="I330" i="2" l="1"/>
  <c r="K330" i="2" s="1"/>
  <c r="F330" i="2"/>
  <c r="G330" i="2" l="1"/>
  <c r="H330" i="2" s="1"/>
  <c r="J330" i="2" s="1"/>
  <c r="D331" i="2" s="1"/>
  <c r="I331" i="2" l="1"/>
  <c r="K331" i="2" s="1"/>
  <c r="F331" i="2"/>
  <c r="G331" i="2" l="1"/>
  <c r="H331" i="2" s="1"/>
  <c r="J331" i="2" s="1"/>
  <c r="D332" i="2" s="1"/>
  <c r="I332" i="2" l="1"/>
  <c r="K332" i="2" s="1"/>
  <c r="F332" i="2"/>
  <c r="G332" i="2" l="1"/>
  <c r="H332" i="2" s="1"/>
  <c r="J332" i="2" s="1"/>
  <c r="D333" i="2" s="1"/>
  <c r="I333" i="2" l="1"/>
  <c r="K333" i="2" s="1"/>
  <c r="F333" i="2"/>
  <c r="G333" i="2" l="1"/>
  <c r="H333" i="2" s="1"/>
  <c r="J333" i="2" s="1"/>
  <c r="D334" i="2" s="1"/>
  <c r="I334" i="2" l="1"/>
  <c r="K334" i="2" s="1"/>
  <c r="F334" i="2"/>
  <c r="G334" i="2" l="1"/>
  <c r="H334" i="2" s="1"/>
  <c r="J334" i="2" s="1"/>
  <c r="D335" i="2" s="1"/>
  <c r="I335" i="2" l="1"/>
  <c r="K335" i="2" s="1"/>
  <c r="F335" i="2"/>
  <c r="G335" i="2" l="1"/>
  <c r="H335" i="2" s="1"/>
  <c r="J335" i="2" s="1"/>
  <c r="D336" i="2" s="1"/>
  <c r="I336" i="2" l="1"/>
  <c r="K336" i="2" s="1"/>
  <c r="F336" i="2"/>
  <c r="G336" i="2" l="1"/>
  <c r="H336" i="2" s="1"/>
  <c r="J336" i="2" s="1"/>
  <c r="D337" i="2" s="1"/>
  <c r="F337" i="2" l="1"/>
  <c r="I337" i="2"/>
  <c r="K337" i="2" s="1"/>
  <c r="G337" i="2" l="1"/>
  <c r="H337" i="2" s="1"/>
  <c r="J337" i="2" s="1"/>
  <c r="D338" i="2" s="1"/>
  <c r="I338" i="2" l="1"/>
  <c r="K338" i="2" s="1"/>
  <c r="F338" i="2"/>
  <c r="G338" i="2" l="1"/>
  <c r="H338" i="2" s="1"/>
  <c r="J338" i="2" s="1"/>
  <c r="D339" i="2" s="1"/>
  <c r="F339" i="2" l="1"/>
  <c r="I339" i="2"/>
  <c r="K339" i="2" s="1"/>
  <c r="G339" i="2" l="1"/>
  <c r="H339" i="2" s="1"/>
  <c r="J339" i="2" s="1"/>
  <c r="D340" i="2" s="1"/>
  <c r="I340" i="2" l="1"/>
  <c r="K340" i="2" s="1"/>
  <c r="F340" i="2"/>
  <c r="G340" i="2" l="1"/>
  <c r="H340" i="2" s="1"/>
  <c r="J340" i="2" s="1"/>
  <c r="D341" i="2" s="1"/>
  <c r="I341" i="2" l="1"/>
  <c r="K341" i="2" s="1"/>
  <c r="F341" i="2"/>
  <c r="G341" i="2" l="1"/>
  <c r="H341" i="2" s="1"/>
  <c r="J341" i="2" s="1"/>
  <c r="D342" i="2" s="1"/>
  <c r="I342" i="2" l="1"/>
  <c r="K342" i="2" s="1"/>
  <c r="F342" i="2"/>
  <c r="G342" i="2" l="1"/>
  <c r="H342" i="2" s="1"/>
  <c r="J342" i="2" s="1"/>
  <c r="D343" i="2" s="1"/>
  <c r="F343" i="2" l="1"/>
  <c r="I343" i="2"/>
  <c r="K343" i="2" s="1"/>
  <c r="G343" i="2" l="1"/>
  <c r="H343" i="2" s="1"/>
  <c r="J343" i="2" s="1"/>
  <c r="D344" i="2" s="1"/>
  <c r="I344" i="2" l="1"/>
  <c r="K344" i="2" s="1"/>
  <c r="F344" i="2"/>
  <c r="G344" i="2" l="1"/>
  <c r="H344" i="2" s="1"/>
  <c r="J344" i="2" s="1"/>
  <c r="D345" i="2" s="1"/>
  <c r="F345" i="2" l="1"/>
  <c r="I345" i="2"/>
  <c r="K345" i="2" s="1"/>
  <c r="G345" i="2" l="1"/>
  <c r="H345" i="2" s="1"/>
  <c r="J345" i="2" s="1"/>
  <c r="D346" i="2" s="1"/>
  <c r="I346" i="2" l="1"/>
  <c r="K346" i="2" s="1"/>
  <c r="F346" i="2"/>
  <c r="G346" i="2" l="1"/>
  <c r="H346" i="2" s="1"/>
  <c r="J346" i="2" s="1"/>
  <c r="D347" i="2" s="1"/>
  <c r="I347" i="2" l="1"/>
  <c r="K347" i="2" s="1"/>
  <c r="F347" i="2"/>
  <c r="G347" i="2" l="1"/>
  <c r="H347" i="2" s="1"/>
  <c r="J347" i="2" s="1"/>
  <c r="D348" i="2" s="1"/>
  <c r="I348" i="2" l="1"/>
  <c r="K348" i="2" s="1"/>
  <c r="F348" i="2"/>
  <c r="G348" i="2" l="1"/>
  <c r="H348" i="2" s="1"/>
  <c r="J348" i="2" s="1"/>
  <c r="D349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 s="1"/>
  <c r="D351" i="2" s="1"/>
  <c r="I351" i="2" l="1"/>
  <c r="K351" i="2" s="1"/>
  <c r="F351" i="2"/>
  <c r="G351" i="2" l="1"/>
  <c r="H351" i="2" s="1"/>
  <c r="J351" i="2" s="1"/>
  <c r="D352" i="2" s="1"/>
  <c r="I352" i="2" l="1"/>
  <c r="K352" i="2" s="1"/>
  <c r="F352" i="2"/>
  <c r="G352" i="2" l="1"/>
  <c r="H352" i="2" s="1"/>
  <c r="J352" i="2" s="1"/>
  <c r="D353" i="2" s="1"/>
  <c r="I353" i="2" l="1"/>
  <c r="K353" i="2" s="1"/>
  <c r="F353" i="2"/>
  <c r="G353" i="2" l="1"/>
  <c r="H353" i="2" s="1"/>
  <c r="J353" i="2" s="1"/>
  <c r="D354" i="2" s="1"/>
  <c r="I354" i="2" l="1"/>
  <c r="K354" i="2" s="1"/>
  <c r="F354" i="2"/>
  <c r="G354" i="2" l="1"/>
  <c r="H354" i="2" s="1"/>
  <c r="J354" i="2" s="1"/>
  <c r="D355" i="2" s="1"/>
  <c r="I355" i="2" l="1"/>
  <c r="K355" i="2" s="1"/>
  <c r="F355" i="2"/>
  <c r="G355" i="2" l="1"/>
  <c r="H355" i="2" s="1"/>
  <c r="J355" i="2" s="1"/>
  <c r="D356" i="2" s="1"/>
  <c r="I356" i="2" l="1"/>
  <c r="K356" i="2" s="1"/>
  <c r="F356" i="2"/>
  <c r="G356" i="2" l="1"/>
  <c r="H356" i="2" s="1"/>
  <c r="J356" i="2" s="1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G358" i="2" l="1"/>
  <c r="H358" i="2" s="1"/>
  <c r="J358" i="2" s="1"/>
  <c r="D359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 s="1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G362" i="2" l="1"/>
  <c r="H362" i="2" s="1"/>
  <c r="J362" i="2" s="1"/>
  <c r="D363" i="2" s="1"/>
  <c r="I363" i="2" l="1"/>
  <c r="K363" i="2" s="1"/>
  <c r="F363" i="2"/>
  <c r="G363" i="2" l="1"/>
  <c r="H363" i="2" s="1"/>
  <c r="J363" i="2" s="1"/>
  <c r="D364" i="2" s="1"/>
  <c r="I364" i="2" l="1"/>
  <c r="K364" i="2" s="1"/>
  <c r="F364" i="2"/>
  <c r="G364" i="2" l="1"/>
  <c r="H364" i="2" s="1"/>
  <c r="J364" i="2" s="1"/>
  <c r="D365" i="2" s="1"/>
  <c r="I365" i="2" l="1"/>
  <c r="K365" i="2" s="1"/>
  <c r="F365" i="2"/>
  <c r="G365" i="2" l="1"/>
  <c r="H365" i="2" s="1"/>
  <c r="J365" i="2" s="1"/>
  <c r="D366" i="2" s="1"/>
  <c r="I366" i="2" l="1"/>
  <c r="K366" i="2" s="1"/>
  <c r="F366" i="2"/>
  <c r="G366" i="2" l="1"/>
  <c r="H366" i="2" s="1"/>
  <c r="J366" i="2" s="1"/>
  <c r="D367" i="2" s="1"/>
  <c r="I367" i="2" l="1"/>
  <c r="K367" i="2" s="1"/>
  <c r="F367" i="2"/>
  <c r="G367" i="2" l="1"/>
  <c r="H367" i="2" s="1"/>
  <c r="J367" i="2" s="1"/>
  <c r="D368" i="2" s="1"/>
  <c r="I368" i="2" l="1"/>
  <c r="K368" i="2" s="1"/>
  <c r="F368" i="2"/>
  <c r="G368" i="2" l="1"/>
  <c r="H368" i="2" s="1"/>
  <c r="J368" i="2" s="1"/>
  <c r="D369" i="2" s="1"/>
  <c r="I369" i="2" l="1"/>
  <c r="K369" i="2" s="1"/>
  <c r="F369" i="2"/>
  <c r="G369" i="2" l="1"/>
  <c r="H369" i="2" s="1"/>
  <c r="J369" i="2" s="1"/>
  <c r="D370" i="2" s="1"/>
  <c r="I370" i="2" l="1"/>
  <c r="K370" i="2" s="1"/>
  <c r="F370" i="2"/>
  <c r="G370" i="2" l="1"/>
  <c r="H370" i="2" s="1"/>
  <c r="J370" i="2" s="1"/>
  <c r="D371" i="2" s="1"/>
  <c r="I371" i="2" l="1"/>
  <c r="F371" i="2"/>
  <c r="J371" i="2" l="1"/>
  <c r="G371" i="2"/>
  <c r="K371" i="2"/>
  <c r="I7" i="2"/>
  <c r="H371" i="2" l="1"/>
</calcChain>
</file>

<file path=xl/sharedStrings.xml><?xml version="1.0" encoding="utf-8"?>
<sst xmlns="http://schemas.openxmlformats.org/spreadsheetml/2006/main" count="25" uniqueCount="25">
  <si>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</si>
  <si>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</si>
  <si>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</si>
  <si>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</si>
  <si>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</si>
  <si>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</si>
  <si>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</si>
  <si>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</si>
  <si>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</si>
  <si>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</si>
  <si>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</si>
  <si>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AMORTIZATION SCHEDULE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</si>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</sst>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1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4" fontId="3" fillId="2" borderId="0" xfId="7"/>
    <xf numFmtId="164" fontId="3" fillId="2" borderId="4" xfId="7" applyBorder="1"/>
    <xf numFmtId="164" fontId="3" fillId="3" borderId="0" xfId="8" applyNumberFormat="1" applyAlignment="1"/>
    <xf numFmtId="164" fontId="3" fillId="3" borderId="4" xfId="8" applyNumberFormat="1" applyBorder="1" applyAlignment="1"/>
    <xf numFmtId="1" fontId="3" fillId="2" borderId="0" xfId="10" applyFill="1"/>
    <xf numFmtId="1" fontId="3" fillId="2" borderId="4" xfId="10" applyFill="1" applyBorder="1"/>
    <xf numFmtId="1" fontId="3" fillId="3" borderId="4" xfId="10" applyBorder="1"/>
    <xf numFmtId="1" fontId="0" fillId="0" borderId="0" xfId="10" applyFont="1" applyFill="1" applyAlignment="1">
      <alignment horizontal="left"/>
    </xf>
    <xf numFmtId="14" fontId="3" fillId="2" borderId="4" xfId="11" applyFill="1" applyBorder="1"/>
    <xf numFmtId="14" fontId="0" fillId="0" borderId="0" xfId="11" applyFont="1" applyAlignment="1">
      <alignment horizontal="left"/>
    </xf>
    <xf numFmtId="0" fontId="7" fillId="4" borderId="0" xfId="9">
      <alignment vertical="center" wrapText="1"/>
    </xf>
    <xf numFmtId="164" fontId="0" fillId="0" borderId="0" xfId="12" applyFont="1" applyFill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</cellXfs>
  <cellStyles count="14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1:K371" totalsRowShown="0" headerRowCellStyle="Amount">
  <tableColumns count="10">
    <tableColumn id="1" xr3:uid="{00000000-0010-0000-0000-000001000000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CellStyle="Table Amount">
      <calculatedColumnFormula>IF(PaymentSchedule[[#This Row],[PMT NO]]&lt;&gt;"",ScheduledPayment,"")</calculatedColumnFormula>
    </tableColumn>
    <tableColumn id="5" xr3:uid="{00000000-0010-0000-0000-000005000000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 activeCell="M6" sqref="M6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10" width="15.625" customWidth="1"/>
    <col min="11" max="11" width="17.625" customWidth="1"/>
  </cols>
  <sheetData>
    <row r="1" spans="2:11" ht="30" customHeight="1" thickBot="1" x14ac:dyDescent="0.2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12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0</v>
      </c>
      <c r="D3" s="19"/>
      <c r="E3" s="4">
        <v>70000</v>
      </c>
      <c r="G3" s="19" t="s">
        <v>6</v>
      </c>
      <c r="H3" s="19"/>
      <c r="I3" s="6">
        <f>IF(LoanIsGood,-PMT(InterestRate/PaymentsPerYear,ScheduledNumberOfPayments,LoanAmount),"")</f>
        <v>538.23943850903356</v>
      </c>
    </row>
    <row r="4" spans="2:11" x14ac:dyDescent="0.2">
      <c r="C4" s="18" t="s">
        <v>1</v>
      </c>
      <c r="D4" s="18"/>
      <c r="E4" s="17">
        <v>8.5000000000000006E-2</v>
      </c>
      <c r="G4" s="18" t="s">
        <v>7</v>
      </c>
      <c r="H4" s="18"/>
      <c r="I4" s="10">
        <v>360</v>
      </c>
    </row>
    <row r="5" spans="2:11" x14ac:dyDescent="0.2">
      <c r="C5" s="18" t="s">
        <v>2</v>
      </c>
      <c r="D5" s="18"/>
      <c r="E5" s="8">
        <v>1</v>
      </c>
      <c r="G5" s="18" t="s">
        <v>8</v>
      </c>
      <c r="H5" s="18"/>
      <c r="I5" s="10"/>
    </row>
    <row r="6" spans="2:11" x14ac:dyDescent="0.2">
      <c r="C6" s="18" t="s">
        <v>3</v>
      </c>
      <c r="D6" s="18"/>
      <c r="E6" s="9">
        <v>12</v>
      </c>
      <c r="G6" s="18" t="s">
        <v>9</v>
      </c>
      <c r="H6" s="18"/>
      <c r="I6" s="7"/>
    </row>
    <row r="7" spans="2:11" x14ac:dyDescent="0.2">
      <c r="C7" s="18" t="s">
        <v>4</v>
      </c>
      <c r="D7" s="18"/>
      <c r="E7" s="12">
        <v>42795</v>
      </c>
      <c r="G7" s="18" t="s">
        <v>10</v>
      </c>
      <c r="H7" s="18"/>
      <c r="I7" s="7">
        <f>TotalInterest</f>
        <v>123766.19786325241</v>
      </c>
    </row>
    <row r="9" spans="2:11" ht="15" x14ac:dyDescent="0.2">
      <c r="C9" s="18" t="s">
        <v>5</v>
      </c>
      <c r="D9" s="18"/>
      <c r="E9" s="5"/>
      <c r="G9" s="3" t="s">
        <v>14</v>
      </c>
      <c r="H9" s="20"/>
      <c r="I9" s="20"/>
    </row>
    <row r="11" spans="2:11" ht="35.1" customHeight="1" x14ac:dyDescent="0.2">
      <c r="B11" s="14" t="s">
        <v>15</v>
      </c>
      <c r="C11" s="14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16" t="s">
        <v>22</v>
      </c>
      <c r="J11" s="16" t="s">
        <v>23</v>
      </c>
      <c r="K11" s="16" t="s">
        <v>24</v>
      </c>
    </row>
    <row r="12" spans="2:11" x14ac:dyDescent="0.2">
      <c r="B12" s="11">
        <f>IF(LoanIsGood,IF(ROW()-ROW(PaymentSchedule[[#Headers],[PMT NO]])&gt;ScheduledNumberOfPayments,"",ROW()-ROW(PaymentSchedule[[#Headers],[PMT NO]])),"")</f>
        <v>1</v>
      </c>
      <c r="C12" s="13">
        <f>IF(PaymentSchedule[[#This Row],[PMT NO]]&lt;&gt;"",EOMONTH(LoanStartDate,ROW(PaymentSchedule[[#This Row],[PMT NO]])-ROW(PaymentSchedule[[#Headers],[PMT NO]])-2)+DAY(LoanStartDate),"")</f>
        <v>42795</v>
      </c>
      <c r="D12" s="15">
        <f>IF(PaymentSchedule[[#This Row],[PMT NO]]&lt;&gt;"",IF(ROW()-ROW(PaymentSchedule[[#Headers],[BEGINNING BALANCE]])=1,LoanAmount,INDEX(PaymentSchedule[ENDING BALANCE],ROW()-ROW(PaymentSchedule[[#Headers],[BEGINNING BALANCE]])-1)),"")</f>
        <v>70000</v>
      </c>
      <c r="E12" s="15">
        <f>IF(PaymentSchedule[[#This Row],[PMT NO]]&lt;&gt;"",ScheduledPayment,"")</f>
        <v>538.23943850903356</v>
      </c>
      <c r="F1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" s="15">
        <f>IF(PaymentSchedule[[#This Row],[PMT NO]]&lt;&gt;"",PaymentSchedule[[#This Row],[TOTAL PAYMENT]]-PaymentSchedule[[#This Row],[INTEREST]],"")</f>
        <v>42.406105175700191</v>
      </c>
      <c r="I12" s="15">
        <f>IF(PaymentSchedule[[#This Row],[PMT NO]]&lt;&gt;"",PaymentSchedule[[#This Row],[BEGINNING BALANCE]]*(InterestRate/PaymentsPerYear),"")</f>
        <v>495.83333333333337</v>
      </c>
      <c r="J1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69957.593894824298</v>
      </c>
      <c r="K12" s="15">
        <f>IF(PaymentSchedule[[#This Row],[PMT NO]]&lt;&gt;"",SUM(INDEX(PaymentSchedule[INTEREST],1,1):PaymentSchedule[[#This Row],[INTEREST]]),"")</f>
        <v>495.83333333333337</v>
      </c>
    </row>
    <row r="13" spans="2:11" x14ac:dyDescent="0.2">
      <c r="B13" s="11">
        <f>IF(LoanIsGood,IF(ROW()-ROW(PaymentSchedule[[#Headers],[PMT NO]])&gt;ScheduledNumberOfPayments,"",ROW()-ROW(PaymentSchedule[[#Headers],[PMT NO]])),"")</f>
        <v>2</v>
      </c>
      <c r="C13" s="13">
        <f>IF(PaymentSchedule[[#This Row],[PMT NO]]&lt;&gt;"",EOMONTH(LoanStartDate,ROW(PaymentSchedule[[#This Row],[PMT NO]])-ROW(PaymentSchedule[[#Headers],[PMT NO]])-2)+DAY(LoanStartDate),"")</f>
        <v>42826</v>
      </c>
      <c r="D13" s="15">
        <f>IF(PaymentSchedule[[#This Row],[PMT NO]]&lt;&gt;"",IF(ROW()-ROW(PaymentSchedule[[#Headers],[BEGINNING BALANCE]])=1,LoanAmount,INDEX(PaymentSchedule[ENDING BALANCE],ROW()-ROW(PaymentSchedule[[#Headers],[BEGINNING BALANCE]])-1)),"")</f>
        <v>69957.593894824298</v>
      </c>
      <c r="E13" s="15">
        <f>IF(PaymentSchedule[[#This Row],[PMT NO]]&lt;&gt;"",ScheduledPayment,"")</f>
        <v>538.23943850903356</v>
      </c>
      <c r="F1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" s="15">
        <f>IF(PaymentSchedule[[#This Row],[PMT NO]]&lt;&gt;"",PaymentSchedule[[#This Row],[TOTAL PAYMENT]]-PaymentSchedule[[#This Row],[INTEREST]],"")</f>
        <v>42.706481754028061</v>
      </c>
      <c r="I13" s="15">
        <f>IF(PaymentSchedule[[#This Row],[PMT NO]]&lt;&gt;"",PaymentSchedule[[#This Row],[BEGINNING BALANCE]]*(InterestRate/PaymentsPerYear),"")</f>
        <v>495.5329567550055</v>
      </c>
      <c r="J1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69914.887413070275</v>
      </c>
      <c r="K13" s="15">
        <f>IF(PaymentSchedule[[#This Row],[PMT NO]]&lt;&gt;"",SUM(INDEX(PaymentSchedule[INTEREST],1,1):PaymentSchedule[[#This Row],[INTEREST]]),"")</f>
        <v>991.36629008833893</v>
      </c>
    </row>
    <row r="14" spans="2:11" x14ac:dyDescent="0.2">
      <c r="B14" s="11">
        <f>IF(LoanIsGood,IF(ROW()-ROW(PaymentSchedule[[#Headers],[PMT NO]])&gt;ScheduledNumberOfPayments,"",ROW()-ROW(PaymentSchedule[[#Headers],[PMT NO]])),"")</f>
        <v>3</v>
      </c>
      <c r="C14" s="13">
        <f>IF(PaymentSchedule[[#This Row],[PMT NO]]&lt;&gt;"",EOMONTH(LoanStartDate,ROW(PaymentSchedule[[#This Row],[PMT NO]])-ROW(PaymentSchedule[[#Headers],[PMT NO]])-2)+DAY(LoanStartDate),"")</f>
        <v>42856</v>
      </c>
      <c r="D14" s="15">
        <f>IF(PaymentSchedule[[#This Row],[PMT NO]]&lt;&gt;"",IF(ROW()-ROW(PaymentSchedule[[#Headers],[BEGINNING BALANCE]])=1,LoanAmount,INDEX(PaymentSchedule[ENDING BALANCE],ROW()-ROW(PaymentSchedule[[#Headers],[BEGINNING BALANCE]])-1)),"")</f>
        <v>69914.887413070275</v>
      </c>
      <c r="E14" s="15">
        <f>IF(PaymentSchedule[[#This Row],[PMT NO]]&lt;&gt;"",ScheduledPayment,"")</f>
        <v>538.23943850903356</v>
      </c>
      <c r="F1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" s="15">
        <f>IF(PaymentSchedule[[#This Row],[PMT NO]]&lt;&gt;"",PaymentSchedule[[#This Row],[TOTAL PAYMENT]]-PaymentSchedule[[#This Row],[INTEREST]],"")</f>
        <v>43.00898599978575</v>
      </c>
      <c r="I14" s="15">
        <f>IF(PaymentSchedule[[#This Row],[PMT NO]]&lt;&gt;"",PaymentSchedule[[#This Row],[BEGINNING BALANCE]]*(InterestRate/PaymentsPerYear),"")</f>
        <v>495.23045250924781</v>
      </c>
      <c r="J1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69871.878427070493</v>
      </c>
      <c r="K14" s="15">
        <f>IF(PaymentSchedule[[#This Row],[PMT NO]]&lt;&gt;"",SUM(INDEX(PaymentSchedule[INTEREST],1,1):PaymentSchedule[[#This Row],[INTEREST]]),"")</f>
        <v>1486.5967425975869</v>
      </c>
    </row>
    <row r="15" spans="2:11" x14ac:dyDescent="0.2">
      <c r="B15" s="11">
        <f>IF(LoanIsGood,IF(ROW()-ROW(PaymentSchedule[[#Headers],[PMT NO]])&gt;ScheduledNumberOfPayments,"",ROW()-ROW(PaymentSchedule[[#Headers],[PMT NO]])),"")</f>
        <v>4</v>
      </c>
      <c r="C15" s="13">
        <f>IF(PaymentSchedule[[#This Row],[PMT NO]]&lt;&gt;"",EOMONTH(LoanStartDate,ROW(PaymentSchedule[[#This Row],[PMT NO]])-ROW(PaymentSchedule[[#Headers],[PMT NO]])-2)+DAY(LoanStartDate),"")</f>
        <v>42887</v>
      </c>
      <c r="D15" s="15">
        <f>IF(PaymentSchedule[[#This Row],[PMT NO]]&lt;&gt;"",IF(ROW()-ROW(PaymentSchedule[[#Headers],[BEGINNING BALANCE]])=1,LoanAmount,INDEX(PaymentSchedule[ENDING BALANCE],ROW()-ROW(PaymentSchedule[[#Headers],[BEGINNING BALANCE]])-1)),"")</f>
        <v>69871.878427070493</v>
      </c>
      <c r="E15" s="15">
        <f>IF(PaymentSchedule[[#This Row],[PMT NO]]&lt;&gt;"",ScheduledPayment,"")</f>
        <v>538.23943850903356</v>
      </c>
      <c r="F1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" s="15">
        <f>IF(PaymentSchedule[[#This Row],[PMT NO]]&lt;&gt;"",PaymentSchedule[[#This Row],[TOTAL PAYMENT]]-PaymentSchedule[[#This Row],[INTEREST]],"")</f>
        <v>43.313632983950868</v>
      </c>
      <c r="I15" s="15">
        <f>IF(PaymentSchedule[[#This Row],[PMT NO]]&lt;&gt;"",PaymentSchedule[[#This Row],[BEGINNING BALANCE]]*(InterestRate/PaymentsPerYear),"")</f>
        <v>494.92580552508269</v>
      </c>
      <c r="J1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69828.564794086546</v>
      </c>
      <c r="K15" s="15">
        <f>IF(PaymentSchedule[[#This Row],[PMT NO]]&lt;&gt;"",SUM(INDEX(PaymentSchedule[INTEREST],1,1):PaymentSchedule[[#This Row],[INTEREST]]),"")</f>
        <v>1981.5225481226696</v>
      </c>
    </row>
    <row r="16" spans="2:11" x14ac:dyDescent="0.2">
      <c r="B16" s="11">
        <f>IF(LoanIsGood,IF(ROW()-ROW(PaymentSchedule[[#Headers],[PMT NO]])&gt;ScheduledNumberOfPayments,"",ROW()-ROW(PaymentSchedule[[#Headers],[PMT NO]])),"")</f>
        <v>5</v>
      </c>
      <c r="C16" s="13">
        <f>IF(PaymentSchedule[[#This Row],[PMT NO]]&lt;&gt;"",EOMONTH(LoanStartDate,ROW(PaymentSchedule[[#This Row],[PMT NO]])-ROW(PaymentSchedule[[#Headers],[PMT NO]])-2)+DAY(LoanStartDate),"")</f>
        <v>42917</v>
      </c>
      <c r="D16" s="15">
        <f>IF(PaymentSchedule[[#This Row],[PMT NO]]&lt;&gt;"",IF(ROW()-ROW(PaymentSchedule[[#Headers],[BEGINNING BALANCE]])=1,LoanAmount,INDEX(PaymentSchedule[ENDING BALANCE],ROW()-ROW(PaymentSchedule[[#Headers],[BEGINNING BALANCE]])-1)),"")</f>
        <v>69828.564794086546</v>
      </c>
      <c r="E16" s="15">
        <f>IF(PaymentSchedule[[#This Row],[PMT NO]]&lt;&gt;"",ScheduledPayment,"")</f>
        <v>538.23943850903356</v>
      </c>
      <c r="F1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" s="15">
        <f>IF(PaymentSchedule[[#This Row],[PMT NO]]&lt;&gt;"",PaymentSchedule[[#This Row],[TOTAL PAYMENT]]-PaymentSchedule[[#This Row],[INTEREST]],"")</f>
        <v>43.620437884253818</v>
      </c>
      <c r="I16" s="15">
        <f>IF(PaymentSchedule[[#This Row],[PMT NO]]&lt;&gt;"",PaymentSchedule[[#This Row],[BEGINNING BALANCE]]*(InterestRate/PaymentsPerYear),"")</f>
        <v>494.61900062477974</v>
      </c>
      <c r="J1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69784.944356202293</v>
      </c>
      <c r="K16" s="15">
        <f>IF(PaymentSchedule[[#This Row],[PMT NO]]&lt;&gt;"",SUM(INDEX(PaymentSchedule[INTEREST],1,1):PaymentSchedule[[#This Row],[INTEREST]]),"")</f>
        <v>2476.1415487474492</v>
      </c>
    </row>
    <row r="17" spans="2:11" x14ac:dyDescent="0.2">
      <c r="B17" s="11">
        <f>IF(LoanIsGood,IF(ROW()-ROW(PaymentSchedule[[#Headers],[PMT NO]])&gt;ScheduledNumberOfPayments,"",ROW()-ROW(PaymentSchedule[[#Headers],[PMT NO]])),"")</f>
        <v>6</v>
      </c>
      <c r="C17" s="13">
        <f>IF(PaymentSchedule[[#This Row],[PMT NO]]&lt;&gt;"",EOMONTH(LoanStartDate,ROW(PaymentSchedule[[#This Row],[PMT NO]])-ROW(PaymentSchedule[[#Headers],[PMT NO]])-2)+DAY(LoanStartDate),"")</f>
        <v>42948</v>
      </c>
      <c r="D17" s="15">
        <f>IF(PaymentSchedule[[#This Row],[PMT NO]]&lt;&gt;"",IF(ROW()-ROW(PaymentSchedule[[#Headers],[BEGINNING BALANCE]])=1,LoanAmount,INDEX(PaymentSchedule[ENDING BALANCE],ROW()-ROW(PaymentSchedule[[#Headers],[BEGINNING BALANCE]])-1)),"")</f>
        <v>69784.944356202293</v>
      </c>
      <c r="E17" s="15">
        <f>IF(PaymentSchedule[[#This Row],[PMT NO]]&lt;&gt;"",ScheduledPayment,"")</f>
        <v>538.23943850903356</v>
      </c>
      <c r="F1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" s="15">
        <f>IF(PaymentSchedule[[#This Row],[PMT NO]]&lt;&gt;"",PaymentSchedule[[#This Row],[TOTAL PAYMENT]]-PaymentSchedule[[#This Row],[INTEREST]],"")</f>
        <v>43.929415985933929</v>
      </c>
      <c r="I17" s="15">
        <f>IF(PaymentSchedule[[#This Row],[PMT NO]]&lt;&gt;"",PaymentSchedule[[#This Row],[BEGINNING BALANCE]]*(InterestRate/PaymentsPerYear),"")</f>
        <v>494.31002252309963</v>
      </c>
      <c r="J1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69741.014940216366</v>
      </c>
      <c r="K17" s="15">
        <f>IF(PaymentSchedule[[#This Row],[PMT NO]]&lt;&gt;"",SUM(INDEX(PaymentSchedule[INTEREST],1,1):PaymentSchedule[[#This Row],[INTEREST]]),"")</f>
        <v>2970.4515712705488</v>
      </c>
    </row>
    <row r="18" spans="2:11" x14ac:dyDescent="0.2">
      <c r="B18" s="11">
        <f>IF(LoanIsGood,IF(ROW()-ROW(PaymentSchedule[[#Headers],[PMT NO]])&gt;ScheduledNumberOfPayments,"",ROW()-ROW(PaymentSchedule[[#Headers],[PMT NO]])),"")</f>
        <v>7</v>
      </c>
      <c r="C18" s="13">
        <f>IF(PaymentSchedule[[#This Row],[PMT NO]]&lt;&gt;"",EOMONTH(LoanStartDate,ROW(PaymentSchedule[[#This Row],[PMT NO]])-ROW(PaymentSchedule[[#Headers],[PMT NO]])-2)+DAY(LoanStartDate),"")</f>
        <v>42979</v>
      </c>
      <c r="D18" s="15">
        <f>IF(PaymentSchedule[[#This Row],[PMT NO]]&lt;&gt;"",IF(ROW()-ROW(PaymentSchedule[[#Headers],[BEGINNING BALANCE]])=1,LoanAmount,INDEX(PaymentSchedule[ENDING BALANCE],ROW()-ROW(PaymentSchedule[[#Headers],[BEGINNING BALANCE]])-1)),"")</f>
        <v>69741.014940216366</v>
      </c>
      <c r="E18" s="15">
        <f>IF(PaymentSchedule[[#This Row],[PMT NO]]&lt;&gt;"",ScheduledPayment,"")</f>
        <v>538.23943850903356</v>
      </c>
      <c r="F1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" s="15">
        <f>IF(PaymentSchedule[[#This Row],[PMT NO]]&lt;&gt;"",PaymentSchedule[[#This Row],[TOTAL PAYMENT]]-PaymentSchedule[[#This Row],[INTEREST]],"")</f>
        <v>44.240582682500929</v>
      </c>
      <c r="I18" s="15">
        <f>IF(PaymentSchedule[[#This Row],[PMT NO]]&lt;&gt;"",PaymentSchedule[[#This Row],[BEGINNING BALANCE]]*(InterestRate/PaymentsPerYear),"")</f>
        <v>493.99885582653263</v>
      </c>
      <c r="J1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69696.774357533868</v>
      </c>
      <c r="K18" s="15">
        <f>IF(PaymentSchedule[[#This Row],[PMT NO]]&lt;&gt;"",SUM(INDEX(PaymentSchedule[INTEREST],1,1):PaymentSchedule[[#This Row],[INTEREST]]),"")</f>
        <v>3464.4504270970815</v>
      </c>
    </row>
    <row r="19" spans="2:11" x14ac:dyDescent="0.2">
      <c r="B19" s="11">
        <f>IF(LoanIsGood,IF(ROW()-ROW(PaymentSchedule[[#Headers],[PMT NO]])&gt;ScheduledNumberOfPayments,"",ROW()-ROW(PaymentSchedule[[#Headers],[PMT NO]])),"")</f>
        <v>8</v>
      </c>
      <c r="C19" s="13">
        <f>IF(PaymentSchedule[[#This Row],[PMT NO]]&lt;&gt;"",EOMONTH(LoanStartDate,ROW(PaymentSchedule[[#This Row],[PMT NO]])-ROW(PaymentSchedule[[#Headers],[PMT NO]])-2)+DAY(LoanStartDate),"")</f>
        <v>43009</v>
      </c>
      <c r="D19" s="15">
        <f>IF(PaymentSchedule[[#This Row],[PMT NO]]&lt;&gt;"",IF(ROW()-ROW(PaymentSchedule[[#Headers],[BEGINNING BALANCE]])=1,LoanAmount,INDEX(PaymentSchedule[ENDING BALANCE],ROW()-ROW(PaymentSchedule[[#Headers],[BEGINNING BALANCE]])-1)),"")</f>
        <v>69696.774357533868</v>
      </c>
      <c r="E19" s="15">
        <f>IF(PaymentSchedule[[#This Row],[PMT NO]]&lt;&gt;"",ScheduledPayment,"")</f>
        <v>538.23943850903356</v>
      </c>
      <c r="F1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" s="15">
        <f>IF(PaymentSchedule[[#This Row],[PMT NO]]&lt;&gt;"",PaymentSchedule[[#This Row],[TOTAL PAYMENT]]-PaymentSchedule[[#This Row],[INTEREST]],"")</f>
        <v>44.553953476501988</v>
      </c>
      <c r="I19" s="15">
        <f>IF(PaymentSchedule[[#This Row],[PMT NO]]&lt;&gt;"",PaymentSchedule[[#This Row],[BEGINNING BALANCE]]*(InterestRate/PaymentsPerYear),"")</f>
        <v>493.68548503253157</v>
      </c>
      <c r="J1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69652.220404057371</v>
      </c>
      <c r="K19" s="15">
        <f>IF(PaymentSchedule[[#This Row],[PMT NO]]&lt;&gt;"",SUM(INDEX(PaymentSchedule[INTEREST],1,1):PaymentSchedule[[#This Row],[INTEREST]]),"")</f>
        <v>3958.1359121296132</v>
      </c>
    </row>
    <row r="20" spans="2:11" x14ac:dyDescent="0.2">
      <c r="B20" s="11">
        <f>IF(LoanIsGood,IF(ROW()-ROW(PaymentSchedule[[#Headers],[PMT NO]])&gt;ScheduledNumberOfPayments,"",ROW()-ROW(PaymentSchedule[[#Headers],[PMT NO]])),"")</f>
        <v>9</v>
      </c>
      <c r="C20" s="13">
        <f>IF(PaymentSchedule[[#This Row],[PMT NO]]&lt;&gt;"",EOMONTH(LoanStartDate,ROW(PaymentSchedule[[#This Row],[PMT NO]])-ROW(PaymentSchedule[[#Headers],[PMT NO]])-2)+DAY(LoanStartDate),"")</f>
        <v>43040</v>
      </c>
      <c r="D20" s="15">
        <f>IF(PaymentSchedule[[#This Row],[PMT NO]]&lt;&gt;"",IF(ROW()-ROW(PaymentSchedule[[#Headers],[BEGINNING BALANCE]])=1,LoanAmount,INDEX(PaymentSchedule[ENDING BALANCE],ROW()-ROW(PaymentSchedule[[#Headers],[BEGINNING BALANCE]])-1)),"")</f>
        <v>69652.220404057371</v>
      </c>
      <c r="E20" s="15">
        <f>IF(PaymentSchedule[[#This Row],[PMT NO]]&lt;&gt;"",ScheduledPayment,"")</f>
        <v>538.23943850903356</v>
      </c>
      <c r="F2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" s="15">
        <f>IF(PaymentSchedule[[#This Row],[PMT NO]]&lt;&gt;"",PaymentSchedule[[#This Row],[TOTAL PAYMENT]]-PaymentSchedule[[#This Row],[INTEREST]],"")</f>
        <v>44.869543980293827</v>
      </c>
      <c r="I20" s="15">
        <f>IF(PaymentSchedule[[#This Row],[PMT NO]]&lt;&gt;"",PaymentSchedule[[#This Row],[BEGINNING BALANCE]]*(InterestRate/PaymentsPerYear),"")</f>
        <v>493.36989452873974</v>
      </c>
      <c r="J2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69607.350860077073</v>
      </c>
      <c r="K20" s="15">
        <f>IF(PaymentSchedule[[#This Row],[PMT NO]]&lt;&gt;"",SUM(INDEX(PaymentSchedule[INTEREST],1,1):PaymentSchedule[[#This Row],[INTEREST]]),"")</f>
        <v>4451.5058066583533</v>
      </c>
    </row>
    <row r="21" spans="2:11" x14ac:dyDescent="0.2">
      <c r="B21" s="11">
        <f>IF(LoanIsGood,IF(ROW()-ROW(PaymentSchedule[[#Headers],[PMT NO]])&gt;ScheduledNumberOfPayments,"",ROW()-ROW(PaymentSchedule[[#Headers],[PMT NO]])),"")</f>
        <v>10</v>
      </c>
      <c r="C21" s="13">
        <f>IF(PaymentSchedule[[#This Row],[PMT NO]]&lt;&gt;"",EOMONTH(LoanStartDate,ROW(PaymentSchedule[[#This Row],[PMT NO]])-ROW(PaymentSchedule[[#Headers],[PMT NO]])-2)+DAY(LoanStartDate),"")</f>
        <v>43070</v>
      </c>
      <c r="D21" s="15">
        <f>IF(PaymentSchedule[[#This Row],[PMT NO]]&lt;&gt;"",IF(ROW()-ROW(PaymentSchedule[[#Headers],[BEGINNING BALANCE]])=1,LoanAmount,INDEX(PaymentSchedule[ENDING BALANCE],ROW()-ROW(PaymentSchedule[[#Headers],[BEGINNING BALANCE]])-1)),"")</f>
        <v>69607.350860077073</v>
      </c>
      <c r="E21" s="15">
        <f>IF(PaymentSchedule[[#This Row],[PMT NO]]&lt;&gt;"",ScheduledPayment,"")</f>
        <v>538.23943850903356</v>
      </c>
      <c r="F2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" s="15">
        <f>IF(PaymentSchedule[[#This Row],[PMT NO]]&lt;&gt;"",PaymentSchedule[[#This Row],[TOTAL PAYMENT]]-PaymentSchedule[[#This Row],[INTEREST]],"")</f>
        <v>45.187369916820899</v>
      </c>
      <c r="I21" s="15">
        <f>IF(PaymentSchedule[[#This Row],[PMT NO]]&lt;&gt;"",PaymentSchedule[[#This Row],[BEGINNING BALANCE]]*(InterestRate/PaymentsPerYear),"")</f>
        <v>493.05206859221266</v>
      </c>
      <c r="J2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69562.163490160252</v>
      </c>
      <c r="K21" s="15">
        <f>IF(PaymentSchedule[[#This Row],[PMT NO]]&lt;&gt;"",SUM(INDEX(PaymentSchedule[INTEREST],1,1):PaymentSchedule[[#This Row],[INTEREST]]),"")</f>
        <v>4944.5578752505662</v>
      </c>
    </row>
    <row r="22" spans="2:11" x14ac:dyDescent="0.2">
      <c r="B22" s="11">
        <f>IF(LoanIsGood,IF(ROW()-ROW(PaymentSchedule[[#Headers],[PMT NO]])&gt;ScheduledNumberOfPayments,"",ROW()-ROW(PaymentSchedule[[#Headers],[PMT NO]])),"")</f>
        <v>11</v>
      </c>
      <c r="C22" s="13">
        <f>IF(PaymentSchedule[[#This Row],[PMT NO]]&lt;&gt;"",EOMONTH(LoanStartDate,ROW(PaymentSchedule[[#This Row],[PMT NO]])-ROW(PaymentSchedule[[#Headers],[PMT NO]])-2)+DAY(LoanStartDate),"")</f>
        <v>43101</v>
      </c>
      <c r="D22" s="15">
        <f>IF(PaymentSchedule[[#This Row],[PMT NO]]&lt;&gt;"",IF(ROW()-ROW(PaymentSchedule[[#Headers],[BEGINNING BALANCE]])=1,LoanAmount,INDEX(PaymentSchedule[ENDING BALANCE],ROW()-ROW(PaymentSchedule[[#Headers],[BEGINNING BALANCE]])-1)),"")</f>
        <v>69562.163490160252</v>
      </c>
      <c r="E22" s="15">
        <f>IF(PaymentSchedule[[#This Row],[PMT NO]]&lt;&gt;"",ScheduledPayment,"")</f>
        <v>538.23943850903356</v>
      </c>
      <c r="F22" s="15">
        <v>0</v>
      </c>
      <c r="G2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" s="15">
        <f>IF(PaymentSchedule[[#This Row],[PMT NO]]&lt;&gt;"",PaymentSchedule[[#This Row],[TOTAL PAYMENT]]-PaymentSchedule[[#This Row],[INTEREST]],"")</f>
        <v>45.50744712039841</v>
      </c>
      <c r="I22" s="15">
        <f>IF(PaymentSchedule[[#This Row],[PMT NO]]&lt;&gt;"",PaymentSchedule[[#This Row],[BEGINNING BALANCE]]*(InterestRate/PaymentsPerYear),"")</f>
        <v>492.73199138863515</v>
      </c>
      <c r="J2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69516.656043039853</v>
      </c>
      <c r="K22" s="15">
        <f>IF(PaymentSchedule[[#This Row],[PMT NO]]&lt;&gt;"",SUM(INDEX(PaymentSchedule[INTEREST],1,1):PaymentSchedule[[#This Row],[INTEREST]]),"")</f>
        <v>5437.2898666392011</v>
      </c>
    </row>
    <row r="23" spans="2:11" x14ac:dyDescent="0.2">
      <c r="B23" s="11">
        <f>IF(LoanIsGood,IF(ROW()-ROW(PaymentSchedule[[#Headers],[PMT NO]])&gt;ScheduledNumberOfPayments,"",ROW()-ROW(PaymentSchedule[[#Headers],[PMT NO]])),"")</f>
        <v>12</v>
      </c>
      <c r="C23" s="13">
        <f>IF(PaymentSchedule[[#This Row],[PMT NO]]&lt;&gt;"",EOMONTH(LoanStartDate,ROW(PaymentSchedule[[#This Row],[PMT NO]])-ROW(PaymentSchedule[[#Headers],[PMT NO]])-2)+DAY(LoanStartDate),"")</f>
        <v>43132</v>
      </c>
      <c r="D23" s="15">
        <f>IF(PaymentSchedule[[#This Row],[PMT NO]]&lt;&gt;"",IF(ROW()-ROW(PaymentSchedule[[#Headers],[BEGINNING BALANCE]])=1,LoanAmount,INDEX(PaymentSchedule[ENDING BALANCE],ROW()-ROW(PaymentSchedule[[#Headers],[BEGINNING BALANCE]])-1)),"")</f>
        <v>69516.656043039853</v>
      </c>
      <c r="E23" s="15">
        <f>IF(PaymentSchedule[[#This Row],[PMT NO]]&lt;&gt;"",ScheduledPayment,"")</f>
        <v>538.23943850903356</v>
      </c>
      <c r="F2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" s="15">
        <f>IF(PaymentSchedule[[#This Row],[PMT NO]]&lt;&gt;"",PaymentSchedule[[#This Row],[TOTAL PAYMENT]]-PaymentSchedule[[#This Row],[INTEREST]],"")</f>
        <v>45.829791537501251</v>
      </c>
      <c r="I23" s="15">
        <f>IF(PaymentSchedule[[#This Row],[PMT NO]]&lt;&gt;"",PaymentSchedule[[#This Row],[BEGINNING BALANCE]]*(InterestRate/PaymentsPerYear),"")</f>
        <v>492.40964697153231</v>
      </c>
      <c r="J2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69470.826251502353</v>
      </c>
      <c r="K23" s="15">
        <f>IF(PaymentSchedule[[#This Row],[PMT NO]]&lt;&gt;"",SUM(INDEX(PaymentSchedule[INTEREST],1,1):PaymentSchedule[[#This Row],[INTEREST]]),"")</f>
        <v>5929.6995136107334</v>
      </c>
    </row>
    <row r="24" spans="2:11" x14ac:dyDescent="0.2">
      <c r="B24" s="11">
        <f>IF(LoanIsGood,IF(ROW()-ROW(PaymentSchedule[[#Headers],[PMT NO]])&gt;ScheduledNumberOfPayments,"",ROW()-ROW(PaymentSchedule[[#Headers],[PMT NO]])),"")</f>
        <v>13</v>
      </c>
      <c r="C24" s="13">
        <f>IF(PaymentSchedule[[#This Row],[PMT NO]]&lt;&gt;"",EOMONTH(LoanStartDate,ROW(PaymentSchedule[[#This Row],[PMT NO]])-ROW(PaymentSchedule[[#Headers],[PMT NO]])-2)+DAY(LoanStartDate),"")</f>
        <v>43160</v>
      </c>
      <c r="D24" s="15">
        <f>IF(PaymentSchedule[[#This Row],[PMT NO]]&lt;&gt;"",IF(ROW()-ROW(PaymentSchedule[[#Headers],[BEGINNING BALANCE]])=1,LoanAmount,INDEX(PaymentSchedule[ENDING BALANCE],ROW()-ROW(PaymentSchedule[[#Headers],[BEGINNING BALANCE]])-1)),"")</f>
        <v>69470.826251502353</v>
      </c>
      <c r="E24" s="15">
        <f>IF(PaymentSchedule[[#This Row],[PMT NO]]&lt;&gt;"",ScheduledPayment,"")</f>
        <v>538.23943850903356</v>
      </c>
      <c r="F2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" s="15">
        <f>IF(PaymentSchedule[[#This Row],[PMT NO]]&lt;&gt;"",PaymentSchedule[[#This Row],[TOTAL PAYMENT]]-PaymentSchedule[[#This Row],[INTEREST]],"")</f>
        <v>46.154419227558549</v>
      </c>
      <c r="I24" s="15">
        <f>IF(PaymentSchedule[[#This Row],[PMT NO]]&lt;&gt;"",PaymentSchedule[[#This Row],[BEGINNING BALANCE]]*(InterestRate/PaymentsPerYear),"")</f>
        <v>492.08501928147501</v>
      </c>
      <c r="J2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69424.671832274791</v>
      </c>
      <c r="K24" s="15">
        <f>IF(PaymentSchedule[[#This Row],[PMT NO]]&lt;&gt;"",SUM(INDEX(PaymentSchedule[INTEREST],1,1):PaymentSchedule[[#This Row],[INTEREST]]),"")</f>
        <v>6421.7845328922085</v>
      </c>
    </row>
    <row r="25" spans="2:11" x14ac:dyDescent="0.2">
      <c r="B25" s="11">
        <f>IF(LoanIsGood,IF(ROW()-ROW(PaymentSchedule[[#Headers],[PMT NO]])&gt;ScheduledNumberOfPayments,"",ROW()-ROW(PaymentSchedule[[#Headers],[PMT NO]])),"")</f>
        <v>14</v>
      </c>
      <c r="C25" s="13">
        <f>IF(PaymentSchedule[[#This Row],[PMT NO]]&lt;&gt;"",EOMONTH(LoanStartDate,ROW(PaymentSchedule[[#This Row],[PMT NO]])-ROW(PaymentSchedule[[#Headers],[PMT NO]])-2)+DAY(LoanStartDate),"")</f>
        <v>43191</v>
      </c>
      <c r="D25" s="15">
        <f>IF(PaymentSchedule[[#This Row],[PMT NO]]&lt;&gt;"",IF(ROW()-ROW(PaymentSchedule[[#Headers],[BEGINNING BALANCE]])=1,LoanAmount,INDEX(PaymentSchedule[ENDING BALANCE],ROW()-ROW(PaymentSchedule[[#Headers],[BEGINNING BALANCE]])-1)),"")</f>
        <v>69424.671832274791</v>
      </c>
      <c r="E25" s="15">
        <f>IF(PaymentSchedule[[#This Row],[PMT NO]]&lt;&gt;"",ScheduledPayment,"")</f>
        <v>538.23943850903356</v>
      </c>
      <c r="F2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" s="15">
        <f>IF(PaymentSchedule[[#This Row],[PMT NO]]&lt;&gt;"",PaymentSchedule[[#This Row],[TOTAL PAYMENT]]-PaymentSchedule[[#This Row],[INTEREST]],"")</f>
        <v>46.481346363753744</v>
      </c>
      <c r="I25" s="15">
        <f>IF(PaymentSchedule[[#This Row],[PMT NO]]&lt;&gt;"",PaymentSchedule[[#This Row],[BEGINNING BALANCE]]*(InterestRate/PaymentsPerYear),"")</f>
        <v>491.75809214527982</v>
      </c>
      <c r="J2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69378.190485911036</v>
      </c>
      <c r="K25" s="15">
        <f>IF(PaymentSchedule[[#This Row],[PMT NO]]&lt;&gt;"",SUM(INDEX(PaymentSchedule[INTEREST],1,1):PaymentSchedule[[#This Row],[INTEREST]]),"")</f>
        <v>6913.5426250374885</v>
      </c>
    </row>
    <row r="26" spans="2:11" x14ac:dyDescent="0.2">
      <c r="B26" s="11">
        <f>IF(LoanIsGood,IF(ROW()-ROW(PaymentSchedule[[#Headers],[PMT NO]])&gt;ScheduledNumberOfPayments,"",ROW()-ROW(PaymentSchedule[[#Headers],[PMT NO]])),"")</f>
        <v>15</v>
      </c>
      <c r="C26" s="13">
        <f>IF(PaymentSchedule[[#This Row],[PMT NO]]&lt;&gt;"",EOMONTH(LoanStartDate,ROW(PaymentSchedule[[#This Row],[PMT NO]])-ROW(PaymentSchedule[[#Headers],[PMT NO]])-2)+DAY(LoanStartDate),"")</f>
        <v>43221</v>
      </c>
      <c r="D26" s="15">
        <f>IF(PaymentSchedule[[#This Row],[PMT NO]]&lt;&gt;"",IF(ROW()-ROW(PaymentSchedule[[#Headers],[BEGINNING BALANCE]])=1,LoanAmount,INDEX(PaymentSchedule[ENDING BALANCE],ROW()-ROW(PaymentSchedule[[#Headers],[BEGINNING BALANCE]])-1)),"")</f>
        <v>69378.190485911036</v>
      </c>
      <c r="E26" s="15">
        <f>IF(PaymentSchedule[[#This Row],[PMT NO]]&lt;&gt;"",ScheduledPayment,"")</f>
        <v>538.23943850903356</v>
      </c>
      <c r="F2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" s="15">
        <f>IF(PaymentSchedule[[#This Row],[PMT NO]]&lt;&gt;"",PaymentSchedule[[#This Row],[TOTAL PAYMENT]]-PaymentSchedule[[#This Row],[INTEREST]],"")</f>
        <v>46.810589233830342</v>
      </c>
      <c r="I26" s="15">
        <f>IF(PaymentSchedule[[#This Row],[PMT NO]]&lt;&gt;"",PaymentSchedule[[#This Row],[BEGINNING BALANCE]]*(InterestRate/PaymentsPerYear),"")</f>
        <v>491.42884927520322</v>
      </c>
      <c r="J2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69331.379896677201</v>
      </c>
      <c r="K26" s="15">
        <f>IF(PaymentSchedule[[#This Row],[PMT NO]]&lt;&gt;"",SUM(INDEX(PaymentSchedule[INTEREST],1,1):PaymentSchedule[[#This Row],[INTEREST]]),"")</f>
        <v>7404.9714743126915</v>
      </c>
    </row>
    <row r="27" spans="2:11" x14ac:dyDescent="0.2">
      <c r="B27" s="11">
        <f>IF(LoanIsGood,IF(ROW()-ROW(PaymentSchedule[[#Headers],[PMT NO]])&gt;ScheduledNumberOfPayments,"",ROW()-ROW(PaymentSchedule[[#Headers],[PMT NO]])),"")</f>
        <v>16</v>
      </c>
      <c r="C27" s="13">
        <f>IF(PaymentSchedule[[#This Row],[PMT NO]]&lt;&gt;"",EOMONTH(LoanStartDate,ROW(PaymentSchedule[[#This Row],[PMT NO]])-ROW(PaymentSchedule[[#Headers],[PMT NO]])-2)+DAY(LoanStartDate),"")</f>
        <v>43252</v>
      </c>
      <c r="D27" s="15">
        <f>IF(PaymentSchedule[[#This Row],[PMT NO]]&lt;&gt;"",IF(ROW()-ROW(PaymentSchedule[[#Headers],[BEGINNING BALANCE]])=1,LoanAmount,INDEX(PaymentSchedule[ENDING BALANCE],ROW()-ROW(PaymentSchedule[[#Headers],[BEGINNING BALANCE]])-1)),"")</f>
        <v>69331.379896677201</v>
      </c>
      <c r="E27" s="15">
        <f>IF(PaymentSchedule[[#This Row],[PMT NO]]&lt;&gt;"",ScheduledPayment,"")</f>
        <v>538.23943850903356</v>
      </c>
      <c r="F2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" s="15">
        <f>IF(PaymentSchedule[[#This Row],[PMT NO]]&lt;&gt;"",PaymentSchedule[[#This Row],[TOTAL PAYMENT]]-PaymentSchedule[[#This Row],[INTEREST]],"")</f>
        <v>47.142164240903355</v>
      </c>
      <c r="I27" s="15">
        <f>IF(PaymentSchedule[[#This Row],[PMT NO]]&lt;&gt;"",PaymentSchedule[[#This Row],[BEGINNING BALANCE]]*(InterestRate/PaymentsPerYear),"")</f>
        <v>491.09727426813021</v>
      </c>
      <c r="J2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69284.237732436304</v>
      </c>
      <c r="K27" s="15">
        <f>IF(PaymentSchedule[[#This Row],[PMT NO]]&lt;&gt;"",SUM(INDEX(PaymentSchedule[INTEREST],1,1):PaymentSchedule[[#This Row],[INTEREST]]),"")</f>
        <v>7896.0687485808221</v>
      </c>
    </row>
    <row r="28" spans="2:11" x14ac:dyDescent="0.2">
      <c r="B28" s="11">
        <f>IF(LoanIsGood,IF(ROW()-ROW(PaymentSchedule[[#Headers],[PMT NO]])&gt;ScheduledNumberOfPayments,"",ROW()-ROW(PaymentSchedule[[#Headers],[PMT NO]])),"")</f>
        <v>17</v>
      </c>
      <c r="C28" s="13">
        <f>IF(PaymentSchedule[[#This Row],[PMT NO]]&lt;&gt;"",EOMONTH(LoanStartDate,ROW(PaymentSchedule[[#This Row],[PMT NO]])-ROW(PaymentSchedule[[#Headers],[PMT NO]])-2)+DAY(LoanStartDate),"")</f>
        <v>43282</v>
      </c>
      <c r="D28" s="15">
        <f>IF(PaymentSchedule[[#This Row],[PMT NO]]&lt;&gt;"",IF(ROW()-ROW(PaymentSchedule[[#Headers],[BEGINNING BALANCE]])=1,LoanAmount,INDEX(PaymentSchedule[ENDING BALANCE],ROW()-ROW(PaymentSchedule[[#Headers],[BEGINNING BALANCE]])-1)),"")</f>
        <v>69284.237732436304</v>
      </c>
      <c r="E28" s="15">
        <f>IF(PaymentSchedule[[#This Row],[PMT NO]]&lt;&gt;"",ScheduledPayment,"")</f>
        <v>538.23943850903356</v>
      </c>
      <c r="F2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" s="15">
        <f>IF(PaymentSchedule[[#This Row],[PMT NO]]&lt;&gt;"",PaymentSchedule[[#This Row],[TOTAL PAYMENT]]-PaymentSchedule[[#This Row],[INTEREST]],"")</f>
        <v>47.476087904276369</v>
      </c>
      <c r="I28" s="15">
        <f>IF(PaymentSchedule[[#This Row],[PMT NO]]&lt;&gt;"",PaymentSchedule[[#This Row],[BEGINNING BALANCE]]*(InterestRate/PaymentsPerYear),"")</f>
        <v>490.76335060475719</v>
      </c>
      <c r="J2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69236.761644532031</v>
      </c>
      <c r="K28" s="15">
        <f>IF(PaymentSchedule[[#This Row],[PMT NO]]&lt;&gt;"",SUM(INDEX(PaymentSchedule[INTEREST],1,1):PaymentSchedule[[#This Row],[INTEREST]]),"")</f>
        <v>8386.8320991855799</v>
      </c>
    </row>
    <row r="29" spans="2:11" x14ac:dyDescent="0.2">
      <c r="B29" s="11">
        <f>IF(LoanIsGood,IF(ROW()-ROW(PaymentSchedule[[#Headers],[PMT NO]])&gt;ScheduledNumberOfPayments,"",ROW()-ROW(PaymentSchedule[[#Headers],[PMT NO]])),"")</f>
        <v>18</v>
      </c>
      <c r="C29" s="13">
        <f>IF(PaymentSchedule[[#This Row],[PMT NO]]&lt;&gt;"",EOMONTH(LoanStartDate,ROW(PaymentSchedule[[#This Row],[PMT NO]])-ROW(PaymentSchedule[[#Headers],[PMT NO]])-2)+DAY(LoanStartDate),"")</f>
        <v>43313</v>
      </c>
      <c r="D29" s="15">
        <f>IF(PaymentSchedule[[#This Row],[PMT NO]]&lt;&gt;"",IF(ROW()-ROW(PaymentSchedule[[#Headers],[BEGINNING BALANCE]])=1,LoanAmount,INDEX(PaymentSchedule[ENDING BALANCE],ROW()-ROW(PaymentSchedule[[#Headers],[BEGINNING BALANCE]])-1)),"")</f>
        <v>69236.761644532031</v>
      </c>
      <c r="E29" s="15">
        <f>IF(PaymentSchedule[[#This Row],[PMT NO]]&lt;&gt;"",ScheduledPayment,"")</f>
        <v>538.23943850903356</v>
      </c>
      <c r="F2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" s="15">
        <f>IF(PaymentSchedule[[#This Row],[PMT NO]]&lt;&gt;"",PaymentSchedule[[#This Row],[TOTAL PAYMENT]]-PaymentSchedule[[#This Row],[INTEREST]],"")</f>
        <v>47.812376860264976</v>
      </c>
      <c r="I29" s="15">
        <f>IF(PaymentSchedule[[#This Row],[PMT NO]]&lt;&gt;"",PaymentSchedule[[#This Row],[BEGINNING BALANCE]]*(InterestRate/PaymentsPerYear),"")</f>
        <v>490.42706164876859</v>
      </c>
      <c r="J2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69188.949267671764</v>
      </c>
      <c r="K29" s="15">
        <f>IF(PaymentSchedule[[#This Row],[PMT NO]]&lt;&gt;"",SUM(INDEX(PaymentSchedule[INTEREST],1,1):PaymentSchedule[[#This Row],[INTEREST]]),"")</f>
        <v>8877.2591608343482</v>
      </c>
    </row>
    <row r="30" spans="2:11" x14ac:dyDescent="0.2">
      <c r="B30" s="11">
        <f>IF(LoanIsGood,IF(ROW()-ROW(PaymentSchedule[[#Headers],[PMT NO]])&gt;ScheduledNumberOfPayments,"",ROW()-ROW(PaymentSchedule[[#Headers],[PMT NO]])),"")</f>
        <v>19</v>
      </c>
      <c r="C30" s="13">
        <f>IF(PaymentSchedule[[#This Row],[PMT NO]]&lt;&gt;"",EOMONTH(LoanStartDate,ROW(PaymentSchedule[[#This Row],[PMT NO]])-ROW(PaymentSchedule[[#Headers],[PMT NO]])-2)+DAY(LoanStartDate),"")</f>
        <v>43344</v>
      </c>
      <c r="D30" s="15">
        <f>IF(PaymentSchedule[[#This Row],[PMT NO]]&lt;&gt;"",IF(ROW()-ROW(PaymentSchedule[[#Headers],[BEGINNING BALANCE]])=1,LoanAmount,INDEX(PaymentSchedule[ENDING BALANCE],ROW()-ROW(PaymentSchedule[[#Headers],[BEGINNING BALANCE]])-1)),"")</f>
        <v>69188.949267671764</v>
      </c>
      <c r="E30" s="15">
        <f>IF(PaymentSchedule[[#This Row],[PMT NO]]&lt;&gt;"",ScheduledPayment,"")</f>
        <v>538.23943850903356</v>
      </c>
      <c r="F3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" s="15">
        <f>IF(PaymentSchedule[[#This Row],[PMT NO]]&lt;&gt;"",PaymentSchedule[[#This Row],[TOTAL PAYMENT]]-PaymentSchedule[[#This Row],[INTEREST]],"")</f>
        <v>48.151047863025212</v>
      </c>
      <c r="I30" s="15">
        <f>IF(PaymentSchedule[[#This Row],[PMT NO]]&lt;&gt;"",PaymentSchedule[[#This Row],[BEGINNING BALANCE]]*(InterestRate/PaymentsPerYear),"")</f>
        <v>490.08839064600835</v>
      </c>
      <c r="J3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69140.798219808741</v>
      </c>
      <c r="K30" s="15">
        <f>IF(PaymentSchedule[[#This Row],[PMT NO]]&lt;&gt;"",SUM(INDEX(PaymentSchedule[INTEREST],1,1):PaymentSchedule[[#This Row],[INTEREST]]),"")</f>
        <v>9367.3475514803558</v>
      </c>
    </row>
    <row r="31" spans="2:11" x14ac:dyDescent="0.2">
      <c r="B31" s="11">
        <f>IF(LoanIsGood,IF(ROW()-ROW(PaymentSchedule[[#Headers],[PMT NO]])&gt;ScheduledNumberOfPayments,"",ROW()-ROW(PaymentSchedule[[#Headers],[PMT NO]])),"")</f>
        <v>20</v>
      </c>
      <c r="C31" s="13">
        <f>IF(PaymentSchedule[[#This Row],[PMT NO]]&lt;&gt;"",EOMONTH(LoanStartDate,ROW(PaymentSchedule[[#This Row],[PMT NO]])-ROW(PaymentSchedule[[#Headers],[PMT NO]])-2)+DAY(LoanStartDate),"")</f>
        <v>43374</v>
      </c>
      <c r="D31" s="15">
        <f>IF(PaymentSchedule[[#This Row],[PMT NO]]&lt;&gt;"",IF(ROW()-ROW(PaymentSchedule[[#Headers],[BEGINNING BALANCE]])=1,LoanAmount,INDEX(PaymentSchedule[ENDING BALANCE],ROW()-ROW(PaymentSchedule[[#Headers],[BEGINNING BALANCE]])-1)),"")</f>
        <v>69140.798219808741</v>
      </c>
      <c r="E31" s="15">
        <f>IF(PaymentSchedule[[#This Row],[PMT NO]]&lt;&gt;"",ScheduledPayment,"")</f>
        <v>538.23943850903356</v>
      </c>
      <c r="F3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" s="15">
        <f>IF(PaymentSchedule[[#This Row],[PMT NO]]&lt;&gt;"",PaymentSchedule[[#This Row],[TOTAL PAYMENT]]-PaymentSchedule[[#This Row],[INTEREST]],"")</f>
        <v>48.492117785388302</v>
      </c>
      <c r="I31" s="15">
        <f>IF(PaymentSchedule[[#This Row],[PMT NO]]&lt;&gt;"",PaymentSchedule[[#This Row],[BEGINNING BALANCE]]*(InterestRate/PaymentsPerYear),"")</f>
        <v>489.74732072364526</v>
      </c>
      <c r="J3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69092.306102023358</v>
      </c>
      <c r="K31" s="15">
        <f>IF(PaymentSchedule[[#This Row],[PMT NO]]&lt;&gt;"",SUM(INDEX(PaymentSchedule[INTEREST],1,1):PaymentSchedule[[#This Row],[INTEREST]]),"")</f>
        <v>9857.0948722040011</v>
      </c>
    </row>
    <row r="32" spans="2:11" x14ac:dyDescent="0.2">
      <c r="B32" s="11">
        <f>IF(LoanIsGood,IF(ROW()-ROW(PaymentSchedule[[#Headers],[PMT NO]])&gt;ScheduledNumberOfPayments,"",ROW()-ROW(PaymentSchedule[[#Headers],[PMT NO]])),"")</f>
        <v>21</v>
      </c>
      <c r="C32" s="13">
        <f>IF(PaymentSchedule[[#This Row],[PMT NO]]&lt;&gt;"",EOMONTH(LoanStartDate,ROW(PaymentSchedule[[#This Row],[PMT NO]])-ROW(PaymentSchedule[[#Headers],[PMT NO]])-2)+DAY(LoanStartDate),"")</f>
        <v>43405</v>
      </c>
      <c r="D32" s="15">
        <f>IF(PaymentSchedule[[#This Row],[PMT NO]]&lt;&gt;"",IF(ROW()-ROW(PaymentSchedule[[#Headers],[BEGINNING BALANCE]])=1,LoanAmount,INDEX(PaymentSchedule[ENDING BALANCE],ROW()-ROW(PaymentSchedule[[#Headers],[BEGINNING BALANCE]])-1)),"")</f>
        <v>69092.306102023358</v>
      </c>
      <c r="E32" s="15">
        <f>IF(PaymentSchedule[[#This Row],[PMT NO]]&lt;&gt;"",ScheduledPayment,"")</f>
        <v>538.23943850903356</v>
      </c>
      <c r="F3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" s="15">
        <f>IF(PaymentSchedule[[#This Row],[PMT NO]]&lt;&gt;"",PaymentSchedule[[#This Row],[TOTAL PAYMENT]]-PaymentSchedule[[#This Row],[INTEREST]],"")</f>
        <v>48.83560361970143</v>
      </c>
      <c r="I32" s="15">
        <f>IF(PaymentSchedule[[#This Row],[PMT NO]]&lt;&gt;"",PaymentSchedule[[#This Row],[BEGINNING BALANCE]]*(InterestRate/PaymentsPerYear),"")</f>
        <v>489.40383488933213</v>
      </c>
      <c r="J3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69043.470498403651</v>
      </c>
      <c r="K32" s="15">
        <f>IF(PaymentSchedule[[#This Row],[PMT NO]]&lt;&gt;"",SUM(INDEX(PaymentSchedule[INTEREST],1,1):PaymentSchedule[[#This Row],[INTEREST]]),"")</f>
        <v>10346.498707093333</v>
      </c>
    </row>
    <row r="33" spans="2:11" x14ac:dyDescent="0.2">
      <c r="B33" s="11">
        <f>IF(LoanIsGood,IF(ROW()-ROW(PaymentSchedule[[#Headers],[PMT NO]])&gt;ScheduledNumberOfPayments,"",ROW()-ROW(PaymentSchedule[[#Headers],[PMT NO]])),"")</f>
        <v>22</v>
      </c>
      <c r="C33" s="13">
        <f>IF(PaymentSchedule[[#This Row],[PMT NO]]&lt;&gt;"",EOMONTH(LoanStartDate,ROW(PaymentSchedule[[#This Row],[PMT NO]])-ROW(PaymentSchedule[[#Headers],[PMT NO]])-2)+DAY(LoanStartDate),"")</f>
        <v>43435</v>
      </c>
      <c r="D33" s="15">
        <f>IF(PaymentSchedule[[#This Row],[PMT NO]]&lt;&gt;"",IF(ROW()-ROW(PaymentSchedule[[#Headers],[BEGINNING BALANCE]])=1,LoanAmount,INDEX(PaymentSchedule[ENDING BALANCE],ROW()-ROW(PaymentSchedule[[#Headers],[BEGINNING BALANCE]])-1)),"")</f>
        <v>69043.470498403651</v>
      </c>
      <c r="E33" s="15">
        <f>IF(PaymentSchedule[[#This Row],[PMT NO]]&lt;&gt;"",ScheduledPayment,"")</f>
        <v>538.23943850903356</v>
      </c>
      <c r="F3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" s="15">
        <f>IF(PaymentSchedule[[#This Row],[PMT NO]]&lt;&gt;"",PaymentSchedule[[#This Row],[TOTAL PAYMENT]]-PaymentSchedule[[#This Row],[INTEREST]],"")</f>
        <v>49.18152247867431</v>
      </c>
      <c r="I33" s="15">
        <f>IF(PaymentSchedule[[#This Row],[PMT NO]]&lt;&gt;"",PaymentSchedule[[#This Row],[BEGINNING BALANCE]]*(InterestRate/PaymentsPerYear),"")</f>
        <v>489.05791603035925</v>
      </c>
      <c r="J3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68994.288975924981</v>
      </c>
      <c r="K33" s="15">
        <f>IF(PaymentSchedule[[#This Row],[PMT NO]]&lt;&gt;"",SUM(INDEX(PaymentSchedule[INTEREST],1,1):PaymentSchedule[[#This Row],[INTEREST]]),"")</f>
        <v>10835.556623123692</v>
      </c>
    </row>
    <row r="34" spans="2:11" x14ac:dyDescent="0.2">
      <c r="B34" s="11">
        <f>IF(LoanIsGood,IF(ROW()-ROW(PaymentSchedule[[#Headers],[PMT NO]])&gt;ScheduledNumberOfPayments,"",ROW()-ROW(PaymentSchedule[[#Headers],[PMT NO]])),"")</f>
        <v>23</v>
      </c>
      <c r="C34" s="13">
        <f>IF(PaymentSchedule[[#This Row],[PMT NO]]&lt;&gt;"",EOMONTH(LoanStartDate,ROW(PaymentSchedule[[#This Row],[PMT NO]])-ROW(PaymentSchedule[[#Headers],[PMT NO]])-2)+DAY(LoanStartDate),"")</f>
        <v>43466</v>
      </c>
      <c r="D34" s="15">
        <f>IF(PaymentSchedule[[#This Row],[PMT NO]]&lt;&gt;"",IF(ROW()-ROW(PaymentSchedule[[#Headers],[BEGINNING BALANCE]])=1,LoanAmount,INDEX(PaymentSchedule[ENDING BALANCE],ROW()-ROW(PaymentSchedule[[#Headers],[BEGINNING BALANCE]])-1)),"")</f>
        <v>68994.288975924981</v>
      </c>
      <c r="E34" s="15">
        <f>IF(PaymentSchedule[[#This Row],[PMT NO]]&lt;&gt;"",ScheduledPayment,"")</f>
        <v>538.23943850903356</v>
      </c>
      <c r="F3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" s="15">
        <f>IF(PaymentSchedule[[#This Row],[PMT NO]]&lt;&gt;"",PaymentSchedule[[#This Row],[TOTAL PAYMENT]]-PaymentSchedule[[#This Row],[INTEREST]],"")</f>
        <v>49.52989159623155</v>
      </c>
      <c r="I34" s="15">
        <f>IF(PaymentSchedule[[#This Row],[PMT NO]]&lt;&gt;"",PaymentSchedule[[#This Row],[BEGINNING BALANCE]]*(InterestRate/PaymentsPerYear),"")</f>
        <v>488.70954691280201</v>
      </c>
      <c r="J3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68944.759084328747</v>
      </c>
      <c r="K34" s="15">
        <f>IF(PaymentSchedule[[#This Row],[PMT NO]]&lt;&gt;"",SUM(INDEX(PaymentSchedule[INTEREST],1,1):PaymentSchedule[[#This Row],[INTEREST]]),"")</f>
        <v>11324.266170036493</v>
      </c>
    </row>
    <row r="35" spans="2:11" x14ac:dyDescent="0.2">
      <c r="B35" s="11">
        <f>IF(LoanIsGood,IF(ROW()-ROW(PaymentSchedule[[#Headers],[PMT NO]])&gt;ScheduledNumberOfPayments,"",ROW()-ROW(PaymentSchedule[[#Headers],[PMT NO]])),"")</f>
        <v>24</v>
      </c>
      <c r="C35" s="13">
        <f>IF(PaymentSchedule[[#This Row],[PMT NO]]&lt;&gt;"",EOMONTH(LoanStartDate,ROW(PaymentSchedule[[#This Row],[PMT NO]])-ROW(PaymentSchedule[[#Headers],[PMT NO]])-2)+DAY(LoanStartDate),"")</f>
        <v>43497</v>
      </c>
      <c r="D35" s="15">
        <f>IF(PaymentSchedule[[#This Row],[PMT NO]]&lt;&gt;"",IF(ROW()-ROW(PaymentSchedule[[#Headers],[BEGINNING BALANCE]])=1,LoanAmount,INDEX(PaymentSchedule[ENDING BALANCE],ROW()-ROW(PaymentSchedule[[#Headers],[BEGINNING BALANCE]])-1)),"")</f>
        <v>68944.759084328747</v>
      </c>
      <c r="E35" s="15">
        <f>IF(PaymentSchedule[[#This Row],[PMT NO]]&lt;&gt;"",ScheduledPayment,"")</f>
        <v>538.23943850903356</v>
      </c>
      <c r="F3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" s="15">
        <f>IF(PaymentSchedule[[#This Row],[PMT NO]]&lt;&gt;"",PaymentSchedule[[#This Row],[TOTAL PAYMENT]]-PaymentSchedule[[#This Row],[INTEREST]],"")</f>
        <v>49.880728328371561</v>
      </c>
      <c r="I35" s="15">
        <f>IF(PaymentSchedule[[#This Row],[PMT NO]]&lt;&gt;"",PaymentSchedule[[#This Row],[BEGINNING BALANCE]]*(InterestRate/PaymentsPerYear),"")</f>
        <v>488.358710180662</v>
      </c>
      <c r="J3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68894.878356000379</v>
      </c>
      <c r="K35" s="15">
        <f>IF(PaymentSchedule[[#This Row],[PMT NO]]&lt;&gt;"",SUM(INDEX(PaymentSchedule[INTEREST],1,1):PaymentSchedule[[#This Row],[INTEREST]]),"")</f>
        <v>11812.624880217156</v>
      </c>
    </row>
    <row r="36" spans="2:11" x14ac:dyDescent="0.2">
      <c r="B36" s="11">
        <f>IF(LoanIsGood,IF(ROW()-ROW(PaymentSchedule[[#Headers],[PMT NO]])&gt;ScheduledNumberOfPayments,"",ROW()-ROW(PaymentSchedule[[#Headers],[PMT NO]])),"")</f>
        <v>25</v>
      </c>
      <c r="C36" s="13">
        <f>IF(PaymentSchedule[[#This Row],[PMT NO]]&lt;&gt;"",EOMONTH(LoanStartDate,ROW(PaymentSchedule[[#This Row],[PMT NO]])-ROW(PaymentSchedule[[#Headers],[PMT NO]])-2)+DAY(LoanStartDate),"")</f>
        <v>43525</v>
      </c>
      <c r="D36" s="15">
        <f>IF(PaymentSchedule[[#This Row],[PMT NO]]&lt;&gt;"",IF(ROW()-ROW(PaymentSchedule[[#Headers],[BEGINNING BALANCE]])=1,LoanAmount,INDEX(PaymentSchedule[ENDING BALANCE],ROW()-ROW(PaymentSchedule[[#Headers],[BEGINNING BALANCE]])-1)),"")</f>
        <v>68894.878356000379</v>
      </c>
      <c r="E36" s="15">
        <f>IF(PaymentSchedule[[#This Row],[PMT NO]]&lt;&gt;"",ScheduledPayment,"")</f>
        <v>538.23943850903356</v>
      </c>
      <c r="F3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" s="15">
        <f>IF(PaymentSchedule[[#This Row],[PMT NO]]&lt;&gt;"",PaymentSchedule[[#This Row],[TOTAL PAYMENT]]-PaymentSchedule[[#This Row],[INTEREST]],"")</f>
        <v>50.234050154030854</v>
      </c>
      <c r="I36" s="15">
        <f>IF(PaymentSchedule[[#This Row],[PMT NO]]&lt;&gt;"",PaymentSchedule[[#This Row],[BEGINNING BALANCE]]*(InterestRate/PaymentsPerYear),"")</f>
        <v>488.00538835500271</v>
      </c>
      <c r="J3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68844.644305846348</v>
      </c>
      <c r="K36" s="15">
        <f>IF(PaymentSchedule[[#This Row],[PMT NO]]&lt;&gt;"",SUM(INDEX(PaymentSchedule[INTEREST],1,1):PaymentSchedule[[#This Row],[INTEREST]]),"")</f>
        <v>12300.630268572158</v>
      </c>
    </row>
    <row r="37" spans="2:11" x14ac:dyDescent="0.2">
      <c r="B37" s="11">
        <f>IF(LoanIsGood,IF(ROW()-ROW(PaymentSchedule[[#Headers],[PMT NO]])&gt;ScheduledNumberOfPayments,"",ROW()-ROW(PaymentSchedule[[#Headers],[PMT NO]])),"")</f>
        <v>26</v>
      </c>
      <c r="C37" s="13">
        <f>IF(PaymentSchedule[[#This Row],[PMT NO]]&lt;&gt;"",EOMONTH(LoanStartDate,ROW(PaymentSchedule[[#This Row],[PMT NO]])-ROW(PaymentSchedule[[#Headers],[PMT NO]])-2)+DAY(LoanStartDate),"")</f>
        <v>43556</v>
      </c>
      <c r="D37" s="15">
        <f>IF(PaymentSchedule[[#This Row],[PMT NO]]&lt;&gt;"",IF(ROW()-ROW(PaymentSchedule[[#Headers],[BEGINNING BALANCE]])=1,LoanAmount,INDEX(PaymentSchedule[ENDING BALANCE],ROW()-ROW(PaymentSchedule[[#Headers],[BEGINNING BALANCE]])-1)),"")</f>
        <v>68844.644305846348</v>
      </c>
      <c r="E37" s="15">
        <f>IF(PaymentSchedule[[#This Row],[PMT NO]]&lt;&gt;"",ScheduledPayment,"")</f>
        <v>538.23943850903356</v>
      </c>
      <c r="F3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7" s="15">
        <f>IF(PaymentSchedule[[#This Row],[PMT NO]]&lt;&gt;"",PaymentSchedule[[#This Row],[TOTAL PAYMENT]]-PaymentSchedule[[#This Row],[INTEREST]],"")</f>
        <v>50.58987467595523</v>
      </c>
      <c r="I37" s="15">
        <f>IF(PaymentSchedule[[#This Row],[PMT NO]]&lt;&gt;"",PaymentSchedule[[#This Row],[BEGINNING BALANCE]]*(InterestRate/PaymentsPerYear),"")</f>
        <v>487.64956383307833</v>
      </c>
      <c r="J3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68794.0544311704</v>
      </c>
      <c r="K37" s="15">
        <f>IF(PaymentSchedule[[#This Row],[PMT NO]]&lt;&gt;"",SUM(INDEX(PaymentSchedule[INTEREST],1,1):PaymentSchedule[[#This Row],[INTEREST]]),"")</f>
        <v>12788.279832405236</v>
      </c>
    </row>
    <row r="38" spans="2:11" x14ac:dyDescent="0.2">
      <c r="B38" s="11">
        <f>IF(LoanIsGood,IF(ROW()-ROW(PaymentSchedule[[#Headers],[PMT NO]])&gt;ScheduledNumberOfPayments,"",ROW()-ROW(PaymentSchedule[[#Headers],[PMT NO]])),"")</f>
        <v>27</v>
      </c>
      <c r="C38" s="13">
        <f>IF(PaymentSchedule[[#This Row],[PMT NO]]&lt;&gt;"",EOMONTH(LoanStartDate,ROW(PaymentSchedule[[#This Row],[PMT NO]])-ROW(PaymentSchedule[[#Headers],[PMT NO]])-2)+DAY(LoanStartDate),"")</f>
        <v>43586</v>
      </c>
      <c r="D38" s="15">
        <f>IF(PaymentSchedule[[#This Row],[PMT NO]]&lt;&gt;"",IF(ROW()-ROW(PaymentSchedule[[#Headers],[BEGINNING BALANCE]])=1,LoanAmount,INDEX(PaymentSchedule[ENDING BALANCE],ROW()-ROW(PaymentSchedule[[#Headers],[BEGINNING BALANCE]])-1)),"")</f>
        <v>68794.0544311704</v>
      </c>
      <c r="E38" s="15">
        <f>IF(PaymentSchedule[[#This Row],[PMT NO]]&lt;&gt;"",ScheduledPayment,"")</f>
        <v>538.23943850903356</v>
      </c>
      <c r="F3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8" s="15">
        <f>IF(PaymentSchedule[[#This Row],[PMT NO]]&lt;&gt;"",PaymentSchedule[[#This Row],[TOTAL PAYMENT]]-PaymentSchedule[[#This Row],[INTEREST]],"")</f>
        <v>50.948219621576527</v>
      </c>
      <c r="I38" s="15">
        <f>IF(PaymentSchedule[[#This Row],[PMT NO]]&lt;&gt;"",PaymentSchedule[[#This Row],[BEGINNING BALANCE]]*(InterestRate/PaymentsPerYear),"")</f>
        <v>487.29121888745703</v>
      </c>
      <c r="J3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68743.106211548817</v>
      </c>
      <c r="K38" s="15">
        <f>IF(PaymentSchedule[[#This Row],[PMT NO]]&lt;&gt;"",SUM(INDEX(PaymentSchedule[INTEREST],1,1):PaymentSchedule[[#This Row],[INTEREST]]),"")</f>
        <v>13275.571051292693</v>
      </c>
    </row>
    <row r="39" spans="2:11" x14ac:dyDescent="0.2">
      <c r="B39" s="11">
        <f>IF(LoanIsGood,IF(ROW()-ROW(PaymentSchedule[[#Headers],[PMT NO]])&gt;ScheduledNumberOfPayments,"",ROW()-ROW(PaymentSchedule[[#Headers],[PMT NO]])),"")</f>
        <v>28</v>
      </c>
      <c r="C39" s="13">
        <f>IF(PaymentSchedule[[#This Row],[PMT NO]]&lt;&gt;"",EOMONTH(LoanStartDate,ROW(PaymentSchedule[[#This Row],[PMT NO]])-ROW(PaymentSchedule[[#Headers],[PMT NO]])-2)+DAY(LoanStartDate),"")</f>
        <v>43617</v>
      </c>
      <c r="D39" s="15">
        <f>IF(PaymentSchedule[[#This Row],[PMT NO]]&lt;&gt;"",IF(ROW()-ROW(PaymentSchedule[[#Headers],[BEGINNING BALANCE]])=1,LoanAmount,INDEX(PaymentSchedule[ENDING BALANCE],ROW()-ROW(PaymentSchedule[[#Headers],[BEGINNING BALANCE]])-1)),"")</f>
        <v>68743.106211548817</v>
      </c>
      <c r="E39" s="15">
        <f>IF(PaymentSchedule[[#This Row],[PMT NO]]&lt;&gt;"",ScheduledPayment,"")</f>
        <v>538.23943850903356</v>
      </c>
      <c r="F3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9" s="15">
        <f>IF(PaymentSchedule[[#This Row],[PMT NO]]&lt;&gt;"",PaymentSchedule[[#This Row],[TOTAL PAYMENT]]-PaymentSchedule[[#This Row],[INTEREST]],"")</f>
        <v>51.309102843896085</v>
      </c>
      <c r="I39" s="15">
        <f>IF(PaymentSchedule[[#This Row],[PMT NO]]&lt;&gt;"",PaymentSchedule[[#This Row],[BEGINNING BALANCE]]*(InterestRate/PaymentsPerYear),"")</f>
        <v>486.93033566513748</v>
      </c>
      <c r="J3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68691.797108704923</v>
      </c>
      <c r="K39" s="15">
        <f>IF(PaymentSchedule[[#This Row],[PMT NO]]&lt;&gt;"",SUM(INDEX(PaymentSchedule[INTEREST],1,1):PaymentSchedule[[#This Row],[INTEREST]]),"")</f>
        <v>13762.501386957831</v>
      </c>
    </row>
    <row r="40" spans="2:11" x14ac:dyDescent="0.2">
      <c r="B40" s="11">
        <f>IF(LoanIsGood,IF(ROW()-ROW(PaymentSchedule[[#Headers],[PMT NO]])&gt;ScheduledNumberOfPayments,"",ROW()-ROW(PaymentSchedule[[#Headers],[PMT NO]])),"")</f>
        <v>29</v>
      </c>
      <c r="C40" s="13">
        <f>IF(PaymentSchedule[[#This Row],[PMT NO]]&lt;&gt;"",EOMONTH(LoanStartDate,ROW(PaymentSchedule[[#This Row],[PMT NO]])-ROW(PaymentSchedule[[#Headers],[PMT NO]])-2)+DAY(LoanStartDate),"")</f>
        <v>43647</v>
      </c>
      <c r="D40" s="15">
        <f>IF(PaymentSchedule[[#This Row],[PMT NO]]&lt;&gt;"",IF(ROW()-ROW(PaymentSchedule[[#Headers],[BEGINNING BALANCE]])=1,LoanAmount,INDEX(PaymentSchedule[ENDING BALANCE],ROW()-ROW(PaymentSchedule[[#Headers],[BEGINNING BALANCE]])-1)),"")</f>
        <v>68691.797108704923</v>
      </c>
      <c r="E40" s="15">
        <f>IF(PaymentSchedule[[#This Row],[PMT NO]]&lt;&gt;"",ScheduledPayment,"")</f>
        <v>538.23943850903356</v>
      </c>
      <c r="F4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0" s="15">
        <f>IF(PaymentSchedule[[#This Row],[PMT NO]]&lt;&gt;"",PaymentSchedule[[#This Row],[TOTAL PAYMENT]]-PaymentSchedule[[#This Row],[INTEREST]],"")</f>
        <v>51.672542322373658</v>
      </c>
      <c r="I40" s="15">
        <f>IF(PaymentSchedule[[#This Row],[PMT NO]]&lt;&gt;"",PaymentSchedule[[#This Row],[BEGINNING BALANCE]]*(InterestRate/PaymentsPerYear),"")</f>
        <v>486.5668961866599</v>
      </c>
      <c r="J4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68640.124566382554</v>
      </c>
      <c r="K40" s="15">
        <f>IF(PaymentSchedule[[#This Row],[PMT NO]]&lt;&gt;"",SUM(INDEX(PaymentSchedule[INTEREST],1,1):PaymentSchedule[[#This Row],[INTEREST]]),"")</f>
        <v>14249.06828314449</v>
      </c>
    </row>
    <row r="41" spans="2:11" x14ac:dyDescent="0.2">
      <c r="B41" s="11">
        <f>IF(LoanIsGood,IF(ROW()-ROW(PaymentSchedule[[#Headers],[PMT NO]])&gt;ScheduledNumberOfPayments,"",ROW()-ROW(PaymentSchedule[[#Headers],[PMT NO]])),"")</f>
        <v>30</v>
      </c>
      <c r="C41" s="13">
        <f>IF(PaymentSchedule[[#This Row],[PMT NO]]&lt;&gt;"",EOMONTH(LoanStartDate,ROW(PaymentSchedule[[#This Row],[PMT NO]])-ROW(PaymentSchedule[[#Headers],[PMT NO]])-2)+DAY(LoanStartDate),"")</f>
        <v>43678</v>
      </c>
      <c r="D41" s="15">
        <f>IF(PaymentSchedule[[#This Row],[PMT NO]]&lt;&gt;"",IF(ROW()-ROW(PaymentSchedule[[#Headers],[BEGINNING BALANCE]])=1,LoanAmount,INDEX(PaymentSchedule[ENDING BALANCE],ROW()-ROW(PaymentSchedule[[#Headers],[BEGINNING BALANCE]])-1)),"")</f>
        <v>68640.124566382554</v>
      </c>
      <c r="E41" s="15">
        <f>IF(PaymentSchedule[[#This Row],[PMT NO]]&lt;&gt;"",ScheduledPayment,"")</f>
        <v>538.23943850903356</v>
      </c>
      <c r="F4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1" s="15">
        <f>IF(PaymentSchedule[[#This Row],[PMT NO]]&lt;&gt;"",PaymentSchedule[[#This Row],[TOTAL PAYMENT]]-PaymentSchedule[[#This Row],[INTEREST]],"")</f>
        <v>52.038556163823785</v>
      </c>
      <c r="I41" s="15">
        <f>IF(PaymentSchedule[[#This Row],[PMT NO]]&lt;&gt;"",PaymentSchedule[[#This Row],[BEGINNING BALANCE]]*(InterestRate/PaymentsPerYear),"")</f>
        <v>486.20088234520978</v>
      </c>
      <c r="J4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68588.086010218729</v>
      </c>
      <c r="K41" s="15">
        <f>IF(PaymentSchedule[[#This Row],[PMT NO]]&lt;&gt;"",SUM(INDEX(PaymentSchedule[INTEREST],1,1):PaymentSchedule[[#This Row],[INTEREST]]),"")</f>
        <v>14735.269165489701</v>
      </c>
    </row>
    <row r="42" spans="2:11" x14ac:dyDescent="0.2">
      <c r="B42" s="11">
        <f>IF(LoanIsGood,IF(ROW()-ROW(PaymentSchedule[[#Headers],[PMT NO]])&gt;ScheduledNumberOfPayments,"",ROW()-ROW(PaymentSchedule[[#Headers],[PMT NO]])),"")</f>
        <v>31</v>
      </c>
      <c r="C42" s="13">
        <f>IF(PaymentSchedule[[#This Row],[PMT NO]]&lt;&gt;"",EOMONTH(LoanStartDate,ROW(PaymentSchedule[[#This Row],[PMT NO]])-ROW(PaymentSchedule[[#Headers],[PMT NO]])-2)+DAY(LoanStartDate),"")</f>
        <v>43709</v>
      </c>
      <c r="D42" s="15">
        <f>IF(PaymentSchedule[[#This Row],[PMT NO]]&lt;&gt;"",IF(ROW()-ROW(PaymentSchedule[[#Headers],[BEGINNING BALANCE]])=1,LoanAmount,INDEX(PaymentSchedule[ENDING BALANCE],ROW()-ROW(PaymentSchedule[[#Headers],[BEGINNING BALANCE]])-1)),"")</f>
        <v>68588.086010218729</v>
      </c>
      <c r="E42" s="15">
        <f>IF(PaymentSchedule[[#This Row],[PMT NO]]&lt;&gt;"",ScheduledPayment,"")</f>
        <v>538.23943850903356</v>
      </c>
      <c r="F4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2" s="15">
        <f>IF(PaymentSchedule[[#This Row],[PMT NO]]&lt;&gt;"",PaymentSchedule[[#This Row],[TOTAL PAYMENT]]-PaymentSchedule[[#This Row],[INTEREST]],"")</f>
        <v>52.407162603317545</v>
      </c>
      <c r="I42" s="15">
        <f>IF(PaymentSchedule[[#This Row],[PMT NO]]&lt;&gt;"",PaymentSchedule[[#This Row],[BEGINNING BALANCE]]*(InterestRate/PaymentsPerYear),"")</f>
        <v>485.83227590571602</v>
      </c>
      <c r="J4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68535.678847615418</v>
      </c>
      <c r="K42" s="15">
        <f>IF(PaymentSchedule[[#This Row],[PMT NO]]&lt;&gt;"",SUM(INDEX(PaymentSchedule[INTEREST],1,1):PaymentSchedule[[#This Row],[INTEREST]]),"")</f>
        <v>15221.101441395416</v>
      </c>
    </row>
    <row r="43" spans="2:11" x14ac:dyDescent="0.2">
      <c r="B43" s="11">
        <f>IF(LoanIsGood,IF(ROW()-ROW(PaymentSchedule[[#Headers],[PMT NO]])&gt;ScheduledNumberOfPayments,"",ROW()-ROW(PaymentSchedule[[#Headers],[PMT NO]])),"")</f>
        <v>32</v>
      </c>
      <c r="C43" s="13">
        <f>IF(PaymentSchedule[[#This Row],[PMT NO]]&lt;&gt;"",EOMONTH(LoanStartDate,ROW(PaymentSchedule[[#This Row],[PMT NO]])-ROW(PaymentSchedule[[#Headers],[PMT NO]])-2)+DAY(LoanStartDate),"")</f>
        <v>43739</v>
      </c>
      <c r="D43" s="15">
        <f>IF(PaymentSchedule[[#This Row],[PMT NO]]&lt;&gt;"",IF(ROW()-ROW(PaymentSchedule[[#Headers],[BEGINNING BALANCE]])=1,LoanAmount,INDEX(PaymentSchedule[ENDING BALANCE],ROW()-ROW(PaymentSchedule[[#Headers],[BEGINNING BALANCE]])-1)),"")</f>
        <v>68535.678847615418</v>
      </c>
      <c r="E43" s="15">
        <f>IF(PaymentSchedule[[#This Row],[PMT NO]]&lt;&gt;"",ScheduledPayment,"")</f>
        <v>538.23943850903356</v>
      </c>
      <c r="F4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3" s="15">
        <f>IF(PaymentSchedule[[#This Row],[PMT NO]]&lt;&gt;"",PaymentSchedule[[#This Row],[TOTAL PAYMENT]]-PaymentSchedule[[#This Row],[INTEREST]],"")</f>
        <v>52.77838000509098</v>
      </c>
      <c r="I43" s="15">
        <f>IF(PaymentSchedule[[#This Row],[PMT NO]]&lt;&gt;"",PaymentSchedule[[#This Row],[BEGINNING BALANCE]]*(InterestRate/PaymentsPerYear),"")</f>
        <v>485.46105850394258</v>
      </c>
      <c r="J4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68482.900467610321</v>
      </c>
      <c r="K43" s="15">
        <f>IF(PaymentSchedule[[#This Row],[PMT NO]]&lt;&gt;"",SUM(INDEX(PaymentSchedule[INTEREST],1,1):PaymentSchedule[[#This Row],[INTEREST]]),"")</f>
        <v>15706.562499899359</v>
      </c>
    </row>
    <row r="44" spans="2:11" x14ac:dyDescent="0.2">
      <c r="B44" s="11">
        <f>IF(LoanIsGood,IF(ROW()-ROW(PaymentSchedule[[#Headers],[PMT NO]])&gt;ScheduledNumberOfPayments,"",ROW()-ROW(PaymentSchedule[[#Headers],[PMT NO]])),"")</f>
        <v>33</v>
      </c>
      <c r="C44" s="13">
        <f>IF(PaymentSchedule[[#This Row],[PMT NO]]&lt;&gt;"",EOMONTH(LoanStartDate,ROW(PaymentSchedule[[#This Row],[PMT NO]])-ROW(PaymentSchedule[[#Headers],[PMT NO]])-2)+DAY(LoanStartDate),"")</f>
        <v>43770</v>
      </c>
      <c r="D44" s="15">
        <f>IF(PaymentSchedule[[#This Row],[PMT NO]]&lt;&gt;"",IF(ROW()-ROW(PaymentSchedule[[#Headers],[BEGINNING BALANCE]])=1,LoanAmount,INDEX(PaymentSchedule[ENDING BALANCE],ROW()-ROW(PaymentSchedule[[#Headers],[BEGINNING BALANCE]])-1)),"")</f>
        <v>68482.900467610321</v>
      </c>
      <c r="E44" s="15">
        <f>IF(PaymentSchedule[[#This Row],[PMT NO]]&lt;&gt;"",ScheduledPayment,"")</f>
        <v>538.23943850903356</v>
      </c>
      <c r="F4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4" s="15">
        <f>IF(PaymentSchedule[[#This Row],[PMT NO]]&lt;&gt;"",PaymentSchedule[[#This Row],[TOTAL PAYMENT]]-PaymentSchedule[[#This Row],[INTEREST]],"")</f>
        <v>53.152226863460442</v>
      </c>
      <c r="I44" s="15">
        <f>IF(PaymentSchedule[[#This Row],[PMT NO]]&lt;&gt;"",PaymentSchedule[[#This Row],[BEGINNING BALANCE]]*(InterestRate/PaymentsPerYear),"")</f>
        <v>485.08721164557312</v>
      </c>
      <c r="J4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68429.748240746863</v>
      </c>
      <c r="K44" s="15">
        <f>IF(PaymentSchedule[[#This Row],[PMT NO]]&lt;&gt;"",SUM(INDEX(PaymentSchedule[INTEREST],1,1):PaymentSchedule[[#This Row],[INTEREST]]),"")</f>
        <v>16191.649711544933</v>
      </c>
    </row>
    <row r="45" spans="2:11" x14ac:dyDescent="0.2">
      <c r="B45" s="11">
        <f>IF(LoanIsGood,IF(ROW()-ROW(PaymentSchedule[[#Headers],[PMT NO]])&gt;ScheduledNumberOfPayments,"",ROW()-ROW(PaymentSchedule[[#Headers],[PMT NO]])),"")</f>
        <v>34</v>
      </c>
      <c r="C45" s="13">
        <f>IF(PaymentSchedule[[#This Row],[PMT NO]]&lt;&gt;"",EOMONTH(LoanStartDate,ROW(PaymentSchedule[[#This Row],[PMT NO]])-ROW(PaymentSchedule[[#Headers],[PMT NO]])-2)+DAY(LoanStartDate),"")</f>
        <v>43800</v>
      </c>
      <c r="D45" s="15">
        <f>IF(PaymentSchedule[[#This Row],[PMT NO]]&lt;&gt;"",IF(ROW()-ROW(PaymentSchedule[[#Headers],[BEGINNING BALANCE]])=1,LoanAmount,INDEX(PaymentSchedule[ENDING BALANCE],ROW()-ROW(PaymentSchedule[[#Headers],[BEGINNING BALANCE]])-1)),"")</f>
        <v>68429.748240746863</v>
      </c>
      <c r="E45" s="15">
        <f>IF(PaymentSchedule[[#This Row],[PMT NO]]&lt;&gt;"",ScheduledPayment,"")</f>
        <v>538.23943850903356</v>
      </c>
      <c r="F4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5" s="15">
        <f>IF(PaymentSchedule[[#This Row],[PMT NO]]&lt;&gt;"",PaymentSchedule[[#This Row],[TOTAL PAYMENT]]-PaymentSchedule[[#This Row],[INTEREST]],"")</f>
        <v>53.528721803743224</v>
      </c>
      <c r="I45" s="15">
        <f>IF(PaymentSchedule[[#This Row],[PMT NO]]&lt;&gt;"",PaymentSchedule[[#This Row],[BEGINNING BALANCE]]*(InterestRate/PaymentsPerYear),"")</f>
        <v>484.71071670529034</v>
      </c>
      <c r="J4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68376.219518943122</v>
      </c>
      <c r="K45" s="15">
        <f>IF(PaymentSchedule[[#This Row],[PMT NO]]&lt;&gt;"",SUM(INDEX(PaymentSchedule[INTEREST],1,1):PaymentSchedule[[#This Row],[INTEREST]]),"")</f>
        <v>16676.360428250224</v>
      </c>
    </row>
    <row r="46" spans="2:11" x14ac:dyDescent="0.2">
      <c r="B46" s="11">
        <f>IF(LoanIsGood,IF(ROW()-ROW(PaymentSchedule[[#Headers],[PMT NO]])&gt;ScheduledNumberOfPayments,"",ROW()-ROW(PaymentSchedule[[#Headers],[PMT NO]])),"")</f>
        <v>35</v>
      </c>
      <c r="C46" s="13">
        <f>IF(PaymentSchedule[[#This Row],[PMT NO]]&lt;&gt;"",EOMONTH(LoanStartDate,ROW(PaymentSchedule[[#This Row],[PMT NO]])-ROW(PaymentSchedule[[#Headers],[PMT NO]])-2)+DAY(LoanStartDate),"")</f>
        <v>43831</v>
      </c>
      <c r="D46" s="15">
        <f>IF(PaymentSchedule[[#This Row],[PMT NO]]&lt;&gt;"",IF(ROW()-ROW(PaymentSchedule[[#Headers],[BEGINNING BALANCE]])=1,LoanAmount,INDEX(PaymentSchedule[ENDING BALANCE],ROW()-ROW(PaymentSchedule[[#Headers],[BEGINNING BALANCE]])-1)),"")</f>
        <v>68376.219518943122</v>
      </c>
      <c r="E46" s="15">
        <f>IF(PaymentSchedule[[#This Row],[PMT NO]]&lt;&gt;"",ScheduledPayment,"")</f>
        <v>538.23943850903356</v>
      </c>
      <c r="F4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6" s="15">
        <f>IF(PaymentSchedule[[#This Row],[PMT NO]]&lt;&gt;"",PaymentSchedule[[#This Row],[TOTAL PAYMENT]]-PaymentSchedule[[#This Row],[INTEREST]],"")</f>
        <v>53.90788358318639</v>
      </c>
      <c r="I46" s="15">
        <f>IF(PaymentSchedule[[#This Row],[PMT NO]]&lt;&gt;"",PaymentSchedule[[#This Row],[BEGINNING BALANCE]]*(InterestRate/PaymentsPerYear),"")</f>
        <v>484.33155492584717</v>
      </c>
      <c r="J4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68322.311635359933</v>
      </c>
      <c r="K46" s="15">
        <f>IF(PaymentSchedule[[#This Row],[PMT NO]]&lt;&gt;"",SUM(INDEX(PaymentSchedule[INTEREST],1,1):PaymentSchedule[[#This Row],[INTEREST]]),"")</f>
        <v>17160.691983176072</v>
      </c>
    </row>
    <row r="47" spans="2:11" x14ac:dyDescent="0.2">
      <c r="B47" s="11">
        <f>IF(LoanIsGood,IF(ROW()-ROW(PaymentSchedule[[#Headers],[PMT NO]])&gt;ScheduledNumberOfPayments,"",ROW()-ROW(PaymentSchedule[[#Headers],[PMT NO]])),"")</f>
        <v>36</v>
      </c>
      <c r="C47" s="13">
        <f>IF(PaymentSchedule[[#This Row],[PMT NO]]&lt;&gt;"",EOMONTH(LoanStartDate,ROW(PaymentSchedule[[#This Row],[PMT NO]])-ROW(PaymentSchedule[[#Headers],[PMT NO]])-2)+DAY(LoanStartDate),"")</f>
        <v>43862</v>
      </c>
      <c r="D47" s="15">
        <f>IF(PaymentSchedule[[#This Row],[PMT NO]]&lt;&gt;"",IF(ROW()-ROW(PaymentSchedule[[#Headers],[BEGINNING BALANCE]])=1,LoanAmount,INDEX(PaymentSchedule[ENDING BALANCE],ROW()-ROW(PaymentSchedule[[#Headers],[BEGINNING BALANCE]])-1)),"")</f>
        <v>68322.311635359933</v>
      </c>
      <c r="E47" s="15">
        <f>IF(PaymentSchedule[[#This Row],[PMT NO]]&lt;&gt;"",ScheduledPayment,"")</f>
        <v>538.23943850903356</v>
      </c>
      <c r="F4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7" s="15">
        <f>IF(PaymentSchedule[[#This Row],[PMT NO]]&lt;&gt;"",PaymentSchedule[[#This Row],[TOTAL PAYMENT]]-PaymentSchedule[[#This Row],[INTEREST]],"")</f>
        <v>54.289731091900649</v>
      </c>
      <c r="I47" s="15">
        <f>IF(PaymentSchedule[[#This Row],[PMT NO]]&lt;&gt;"",PaymentSchedule[[#This Row],[BEGINNING BALANCE]]*(InterestRate/PaymentsPerYear),"")</f>
        <v>483.94970741713291</v>
      </c>
      <c r="J4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68268.021904268026</v>
      </c>
      <c r="K47" s="15">
        <f>IF(PaymentSchedule[[#This Row],[PMT NO]]&lt;&gt;"",SUM(INDEX(PaymentSchedule[INTEREST],1,1):PaymentSchedule[[#This Row],[INTEREST]]),"")</f>
        <v>17644.641690593206</v>
      </c>
    </row>
    <row r="48" spans="2:11" x14ac:dyDescent="0.2">
      <c r="B48" s="11">
        <f>IF(LoanIsGood,IF(ROW()-ROW(PaymentSchedule[[#Headers],[PMT NO]])&gt;ScheduledNumberOfPayments,"",ROW()-ROW(PaymentSchedule[[#Headers],[PMT NO]])),"")</f>
        <v>37</v>
      </c>
      <c r="C48" s="13">
        <f>IF(PaymentSchedule[[#This Row],[PMT NO]]&lt;&gt;"",EOMONTH(LoanStartDate,ROW(PaymentSchedule[[#This Row],[PMT NO]])-ROW(PaymentSchedule[[#Headers],[PMT NO]])-2)+DAY(LoanStartDate),"")</f>
        <v>43891</v>
      </c>
      <c r="D48" s="15">
        <f>IF(PaymentSchedule[[#This Row],[PMT NO]]&lt;&gt;"",IF(ROW()-ROW(PaymentSchedule[[#Headers],[BEGINNING BALANCE]])=1,LoanAmount,INDEX(PaymentSchedule[ENDING BALANCE],ROW()-ROW(PaymentSchedule[[#Headers],[BEGINNING BALANCE]])-1)),"")</f>
        <v>68268.021904268026</v>
      </c>
      <c r="E48" s="15">
        <f>IF(PaymentSchedule[[#This Row],[PMT NO]]&lt;&gt;"",ScheduledPayment,"")</f>
        <v>538.23943850903356</v>
      </c>
      <c r="F4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8" s="15">
        <f>IF(PaymentSchedule[[#This Row],[PMT NO]]&lt;&gt;"",PaymentSchedule[[#This Row],[TOTAL PAYMENT]]-PaymentSchedule[[#This Row],[INTEREST]],"")</f>
        <v>54.674283353801684</v>
      </c>
      <c r="I48" s="15">
        <f>IF(PaymentSchedule[[#This Row],[PMT NO]]&lt;&gt;"",PaymentSchedule[[#This Row],[BEGINNING BALANCE]]*(InterestRate/PaymentsPerYear),"")</f>
        <v>483.56515515523188</v>
      </c>
      <c r="J4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68213.347620914225</v>
      </c>
      <c r="K48" s="15">
        <f>IF(PaymentSchedule[[#This Row],[PMT NO]]&lt;&gt;"",SUM(INDEX(PaymentSchedule[INTEREST],1,1):PaymentSchedule[[#This Row],[INTEREST]]),"")</f>
        <v>18128.206845748438</v>
      </c>
    </row>
    <row r="49" spans="2:11" x14ac:dyDescent="0.2">
      <c r="B49" s="11">
        <f>IF(LoanIsGood,IF(ROW()-ROW(PaymentSchedule[[#Headers],[PMT NO]])&gt;ScheduledNumberOfPayments,"",ROW()-ROW(PaymentSchedule[[#Headers],[PMT NO]])),"")</f>
        <v>38</v>
      </c>
      <c r="C49" s="13">
        <f>IF(PaymentSchedule[[#This Row],[PMT NO]]&lt;&gt;"",EOMONTH(LoanStartDate,ROW(PaymentSchedule[[#This Row],[PMT NO]])-ROW(PaymentSchedule[[#Headers],[PMT NO]])-2)+DAY(LoanStartDate),"")</f>
        <v>43922</v>
      </c>
      <c r="D49" s="15">
        <f>IF(PaymentSchedule[[#This Row],[PMT NO]]&lt;&gt;"",IF(ROW()-ROW(PaymentSchedule[[#Headers],[BEGINNING BALANCE]])=1,LoanAmount,INDEX(PaymentSchedule[ENDING BALANCE],ROW()-ROW(PaymentSchedule[[#Headers],[BEGINNING BALANCE]])-1)),"")</f>
        <v>68213.347620914225</v>
      </c>
      <c r="E49" s="15">
        <f>IF(PaymentSchedule[[#This Row],[PMT NO]]&lt;&gt;"",ScheduledPayment,"")</f>
        <v>538.23943850903356</v>
      </c>
      <c r="F4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49" s="15">
        <f>IF(PaymentSchedule[[#This Row],[PMT NO]]&lt;&gt;"",PaymentSchedule[[#This Row],[TOTAL PAYMENT]]-PaymentSchedule[[#This Row],[INTEREST]],"")</f>
        <v>55.06155952755779</v>
      </c>
      <c r="I49" s="15">
        <f>IF(PaymentSchedule[[#This Row],[PMT NO]]&lt;&gt;"",PaymentSchedule[[#This Row],[BEGINNING BALANCE]]*(InterestRate/PaymentsPerYear),"")</f>
        <v>483.17787898147577</v>
      </c>
      <c r="J4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68158.286061386665</v>
      </c>
      <c r="K49" s="15">
        <f>IF(PaymentSchedule[[#This Row],[PMT NO]]&lt;&gt;"",SUM(INDEX(PaymentSchedule[INTEREST],1,1):PaymentSchedule[[#This Row],[INTEREST]]),"")</f>
        <v>18611.384724729913</v>
      </c>
    </row>
    <row r="50" spans="2:11" x14ac:dyDescent="0.2">
      <c r="B50" s="11">
        <f>IF(LoanIsGood,IF(ROW()-ROW(PaymentSchedule[[#Headers],[PMT NO]])&gt;ScheduledNumberOfPayments,"",ROW()-ROW(PaymentSchedule[[#Headers],[PMT NO]])),"")</f>
        <v>39</v>
      </c>
      <c r="C50" s="13">
        <f>IF(PaymentSchedule[[#This Row],[PMT NO]]&lt;&gt;"",EOMONTH(LoanStartDate,ROW(PaymentSchedule[[#This Row],[PMT NO]])-ROW(PaymentSchedule[[#Headers],[PMT NO]])-2)+DAY(LoanStartDate),"")</f>
        <v>43952</v>
      </c>
      <c r="D50" s="15">
        <f>IF(PaymentSchedule[[#This Row],[PMT NO]]&lt;&gt;"",IF(ROW()-ROW(PaymentSchedule[[#Headers],[BEGINNING BALANCE]])=1,LoanAmount,INDEX(PaymentSchedule[ENDING BALANCE],ROW()-ROW(PaymentSchedule[[#Headers],[BEGINNING BALANCE]])-1)),"")</f>
        <v>68158.286061386665</v>
      </c>
      <c r="E50" s="15">
        <f>IF(PaymentSchedule[[#This Row],[PMT NO]]&lt;&gt;"",ScheduledPayment,"")</f>
        <v>538.23943850903356</v>
      </c>
      <c r="F5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0" s="15">
        <f>IF(PaymentSchedule[[#This Row],[PMT NO]]&lt;&gt;"",PaymentSchedule[[#This Row],[TOTAL PAYMENT]]-PaymentSchedule[[#This Row],[INTEREST]],"")</f>
        <v>55.451578907544672</v>
      </c>
      <c r="I50" s="15">
        <f>IF(PaymentSchedule[[#This Row],[PMT NO]]&lt;&gt;"",PaymentSchedule[[#This Row],[BEGINNING BALANCE]]*(InterestRate/PaymentsPerYear),"")</f>
        <v>482.78785960148889</v>
      </c>
      <c r="J5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68102.834482479127</v>
      </c>
      <c r="K50" s="15">
        <f>IF(PaymentSchedule[[#This Row],[PMT NO]]&lt;&gt;"",SUM(INDEX(PaymentSchedule[INTEREST],1,1):PaymentSchedule[[#This Row],[INTEREST]]),"")</f>
        <v>19094.172584331402</v>
      </c>
    </row>
    <row r="51" spans="2:11" x14ac:dyDescent="0.2">
      <c r="B51" s="11">
        <f>IF(LoanIsGood,IF(ROW()-ROW(PaymentSchedule[[#Headers],[PMT NO]])&gt;ScheduledNumberOfPayments,"",ROW()-ROW(PaymentSchedule[[#Headers],[PMT NO]])),"")</f>
        <v>40</v>
      </c>
      <c r="C51" s="13">
        <f>IF(PaymentSchedule[[#This Row],[PMT NO]]&lt;&gt;"",EOMONTH(LoanStartDate,ROW(PaymentSchedule[[#This Row],[PMT NO]])-ROW(PaymentSchedule[[#Headers],[PMT NO]])-2)+DAY(LoanStartDate),"")</f>
        <v>43983</v>
      </c>
      <c r="D51" s="15">
        <f>IF(PaymentSchedule[[#This Row],[PMT NO]]&lt;&gt;"",IF(ROW()-ROW(PaymentSchedule[[#Headers],[BEGINNING BALANCE]])=1,LoanAmount,INDEX(PaymentSchedule[ENDING BALANCE],ROW()-ROW(PaymentSchedule[[#Headers],[BEGINNING BALANCE]])-1)),"")</f>
        <v>68102.834482479127</v>
      </c>
      <c r="E51" s="15">
        <f>IF(PaymentSchedule[[#This Row],[PMT NO]]&lt;&gt;"",ScheduledPayment,"")</f>
        <v>538.23943850903356</v>
      </c>
      <c r="F5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1" s="15">
        <f>IF(PaymentSchedule[[#This Row],[PMT NO]]&lt;&gt;"",PaymentSchedule[[#This Row],[TOTAL PAYMENT]]-PaymentSchedule[[#This Row],[INTEREST]],"")</f>
        <v>55.844360924806381</v>
      </c>
      <c r="I51" s="15">
        <f>IF(PaymentSchedule[[#This Row],[PMT NO]]&lt;&gt;"",PaymentSchedule[[#This Row],[BEGINNING BALANCE]]*(InterestRate/PaymentsPerYear),"")</f>
        <v>482.39507758422718</v>
      </c>
      <c r="J5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68046.990121554321</v>
      </c>
      <c r="K51" s="15">
        <f>IF(PaymentSchedule[[#This Row],[PMT NO]]&lt;&gt;"",SUM(INDEX(PaymentSchedule[INTEREST],1,1):PaymentSchedule[[#This Row],[INTEREST]]),"")</f>
        <v>19576.567661915629</v>
      </c>
    </row>
    <row r="52" spans="2:11" x14ac:dyDescent="0.2">
      <c r="B52" s="11">
        <f>IF(LoanIsGood,IF(ROW()-ROW(PaymentSchedule[[#Headers],[PMT NO]])&gt;ScheduledNumberOfPayments,"",ROW()-ROW(PaymentSchedule[[#Headers],[PMT NO]])),"")</f>
        <v>41</v>
      </c>
      <c r="C52" s="13">
        <f>IF(PaymentSchedule[[#This Row],[PMT NO]]&lt;&gt;"",EOMONTH(LoanStartDate,ROW(PaymentSchedule[[#This Row],[PMT NO]])-ROW(PaymentSchedule[[#Headers],[PMT NO]])-2)+DAY(LoanStartDate),"")</f>
        <v>44013</v>
      </c>
      <c r="D52" s="15">
        <f>IF(PaymentSchedule[[#This Row],[PMT NO]]&lt;&gt;"",IF(ROW()-ROW(PaymentSchedule[[#Headers],[BEGINNING BALANCE]])=1,LoanAmount,INDEX(PaymentSchedule[ENDING BALANCE],ROW()-ROW(PaymentSchedule[[#Headers],[BEGINNING BALANCE]])-1)),"")</f>
        <v>68046.990121554321</v>
      </c>
      <c r="E52" s="15">
        <f>IF(PaymentSchedule[[#This Row],[PMT NO]]&lt;&gt;"",ScheduledPayment,"")</f>
        <v>538.23943850903356</v>
      </c>
      <c r="F5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2" s="15">
        <f>IF(PaymentSchedule[[#This Row],[PMT NO]]&lt;&gt;"",PaymentSchedule[[#This Row],[TOTAL PAYMENT]]-PaymentSchedule[[#This Row],[INTEREST]],"")</f>
        <v>56.239925148023758</v>
      </c>
      <c r="I52" s="15">
        <f>IF(PaymentSchedule[[#This Row],[PMT NO]]&lt;&gt;"",PaymentSchedule[[#This Row],[BEGINNING BALANCE]]*(InterestRate/PaymentsPerYear),"")</f>
        <v>481.9995133610098</v>
      </c>
      <c r="J5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67990.750196406298</v>
      </c>
      <c r="K52" s="15">
        <f>IF(PaymentSchedule[[#This Row],[PMT NO]]&lt;&gt;"",SUM(INDEX(PaymentSchedule[INTEREST],1,1):PaymentSchedule[[#This Row],[INTEREST]]),"")</f>
        <v>20058.567175276639</v>
      </c>
    </row>
    <row r="53" spans="2:11" x14ac:dyDescent="0.2">
      <c r="B53" s="11">
        <f>IF(LoanIsGood,IF(ROW()-ROW(PaymentSchedule[[#Headers],[PMT NO]])&gt;ScheduledNumberOfPayments,"",ROW()-ROW(PaymentSchedule[[#Headers],[PMT NO]])),"")</f>
        <v>42</v>
      </c>
      <c r="C53" s="13">
        <f>IF(PaymentSchedule[[#This Row],[PMT NO]]&lt;&gt;"",EOMONTH(LoanStartDate,ROW(PaymentSchedule[[#This Row],[PMT NO]])-ROW(PaymentSchedule[[#Headers],[PMT NO]])-2)+DAY(LoanStartDate),"")</f>
        <v>44044</v>
      </c>
      <c r="D53" s="15">
        <f>IF(PaymentSchedule[[#This Row],[PMT NO]]&lt;&gt;"",IF(ROW()-ROW(PaymentSchedule[[#Headers],[BEGINNING BALANCE]])=1,LoanAmount,INDEX(PaymentSchedule[ENDING BALANCE],ROW()-ROW(PaymentSchedule[[#Headers],[BEGINNING BALANCE]])-1)),"")</f>
        <v>67990.750196406298</v>
      </c>
      <c r="E53" s="15">
        <f>IF(PaymentSchedule[[#This Row],[PMT NO]]&lt;&gt;"",ScheduledPayment,"")</f>
        <v>538.23943850903356</v>
      </c>
      <c r="F5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3" s="15">
        <f>IF(PaymentSchedule[[#This Row],[PMT NO]]&lt;&gt;"",PaymentSchedule[[#This Row],[TOTAL PAYMENT]]-PaymentSchedule[[#This Row],[INTEREST]],"")</f>
        <v>56.638291284488901</v>
      </c>
      <c r="I53" s="15">
        <f>IF(PaymentSchedule[[#This Row],[PMT NO]]&lt;&gt;"",PaymentSchedule[[#This Row],[BEGINNING BALANCE]]*(InterestRate/PaymentsPerYear),"")</f>
        <v>481.60114722454466</v>
      </c>
      <c r="J5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67934.111905121812</v>
      </c>
      <c r="K53" s="15">
        <f>IF(PaymentSchedule[[#This Row],[PMT NO]]&lt;&gt;"",SUM(INDEX(PaymentSchedule[INTEREST],1,1):PaymentSchedule[[#This Row],[INTEREST]]),"")</f>
        <v>20540.168322501184</v>
      </c>
    </row>
    <row r="54" spans="2:11" x14ac:dyDescent="0.2">
      <c r="B54" s="11">
        <f>IF(LoanIsGood,IF(ROW()-ROW(PaymentSchedule[[#Headers],[PMT NO]])&gt;ScheduledNumberOfPayments,"",ROW()-ROW(PaymentSchedule[[#Headers],[PMT NO]])),"")</f>
        <v>43</v>
      </c>
      <c r="C54" s="13">
        <f>IF(PaymentSchedule[[#This Row],[PMT NO]]&lt;&gt;"",EOMONTH(LoanStartDate,ROW(PaymentSchedule[[#This Row],[PMT NO]])-ROW(PaymentSchedule[[#Headers],[PMT NO]])-2)+DAY(LoanStartDate),"")</f>
        <v>44075</v>
      </c>
      <c r="D54" s="15">
        <f>IF(PaymentSchedule[[#This Row],[PMT NO]]&lt;&gt;"",IF(ROW()-ROW(PaymentSchedule[[#Headers],[BEGINNING BALANCE]])=1,LoanAmount,INDEX(PaymentSchedule[ENDING BALANCE],ROW()-ROW(PaymentSchedule[[#Headers],[BEGINNING BALANCE]])-1)),"")</f>
        <v>67934.111905121812</v>
      </c>
      <c r="E54" s="15">
        <f>IF(PaymentSchedule[[#This Row],[PMT NO]]&lt;&gt;"",ScheduledPayment,"")</f>
        <v>538.23943850903356</v>
      </c>
      <c r="F5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4" s="15">
        <f>IF(PaymentSchedule[[#This Row],[PMT NO]]&lt;&gt;"",PaymentSchedule[[#This Row],[TOTAL PAYMENT]]-PaymentSchedule[[#This Row],[INTEREST]],"")</f>
        <v>57.039479181087358</v>
      </c>
      <c r="I54" s="15">
        <f>IF(PaymentSchedule[[#This Row],[PMT NO]]&lt;&gt;"",PaymentSchedule[[#This Row],[BEGINNING BALANCE]]*(InterestRate/PaymentsPerYear),"")</f>
        <v>481.1999593279462</v>
      </c>
      <c r="J5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67877.072425940729</v>
      </c>
      <c r="K54" s="15">
        <f>IF(PaymentSchedule[[#This Row],[PMT NO]]&lt;&gt;"",SUM(INDEX(PaymentSchedule[INTEREST],1,1):PaymentSchedule[[#This Row],[INTEREST]]),"")</f>
        <v>21021.368281829131</v>
      </c>
    </row>
    <row r="55" spans="2:11" x14ac:dyDescent="0.2">
      <c r="B55" s="11">
        <f>IF(LoanIsGood,IF(ROW()-ROW(PaymentSchedule[[#Headers],[PMT NO]])&gt;ScheduledNumberOfPayments,"",ROW()-ROW(PaymentSchedule[[#Headers],[PMT NO]])),"")</f>
        <v>44</v>
      </c>
      <c r="C55" s="13">
        <f>IF(PaymentSchedule[[#This Row],[PMT NO]]&lt;&gt;"",EOMONTH(LoanStartDate,ROW(PaymentSchedule[[#This Row],[PMT NO]])-ROW(PaymentSchedule[[#Headers],[PMT NO]])-2)+DAY(LoanStartDate),"")</f>
        <v>44105</v>
      </c>
      <c r="D55" s="15">
        <f>IF(PaymentSchedule[[#This Row],[PMT NO]]&lt;&gt;"",IF(ROW()-ROW(PaymentSchedule[[#Headers],[BEGINNING BALANCE]])=1,LoanAmount,INDEX(PaymentSchedule[ENDING BALANCE],ROW()-ROW(PaymentSchedule[[#Headers],[BEGINNING BALANCE]])-1)),"")</f>
        <v>67877.072425940729</v>
      </c>
      <c r="E55" s="15">
        <f>IF(PaymentSchedule[[#This Row],[PMT NO]]&lt;&gt;"",ScheduledPayment,"")</f>
        <v>538.23943850903356</v>
      </c>
      <c r="F5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5" s="15">
        <f>IF(PaymentSchedule[[#This Row],[PMT NO]]&lt;&gt;"",PaymentSchedule[[#This Row],[TOTAL PAYMENT]]-PaymentSchedule[[#This Row],[INTEREST]],"")</f>
        <v>57.443508825286699</v>
      </c>
      <c r="I55" s="15">
        <f>IF(PaymentSchedule[[#This Row],[PMT NO]]&lt;&gt;"",PaymentSchedule[[#This Row],[BEGINNING BALANCE]]*(InterestRate/PaymentsPerYear),"")</f>
        <v>480.79592968374686</v>
      </c>
      <c r="J5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67819.628917115449</v>
      </c>
      <c r="K55" s="15">
        <f>IF(PaymentSchedule[[#This Row],[PMT NO]]&lt;&gt;"",SUM(INDEX(PaymentSchedule[INTEREST],1,1):PaymentSchedule[[#This Row],[INTEREST]]),"")</f>
        <v>21502.164211512878</v>
      </c>
    </row>
    <row r="56" spans="2:11" x14ac:dyDescent="0.2">
      <c r="B56" s="11">
        <f>IF(LoanIsGood,IF(ROW()-ROW(PaymentSchedule[[#Headers],[PMT NO]])&gt;ScheduledNumberOfPayments,"",ROW()-ROW(PaymentSchedule[[#Headers],[PMT NO]])),"")</f>
        <v>45</v>
      </c>
      <c r="C56" s="13">
        <f>IF(PaymentSchedule[[#This Row],[PMT NO]]&lt;&gt;"",EOMONTH(LoanStartDate,ROW(PaymentSchedule[[#This Row],[PMT NO]])-ROW(PaymentSchedule[[#Headers],[PMT NO]])-2)+DAY(LoanStartDate),"")</f>
        <v>44136</v>
      </c>
      <c r="D56" s="15">
        <f>IF(PaymentSchedule[[#This Row],[PMT NO]]&lt;&gt;"",IF(ROW()-ROW(PaymentSchedule[[#Headers],[BEGINNING BALANCE]])=1,LoanAmount,INDEX(PaymentSchedule[ENDING BALANCE],ROW()-ROW(PaymentSchedule[[#Headers],[BEGINNING BALANCE]])-1)),"")</f>
        <v>67819.628917115449</v>
      </c>
      <c r="E56" s="15">
        <f>IF(PaymentSchedule[[#This Row],[PMT NO]]&lt;&gt;"",ScheduledPayment,"")</f>
        <v>538.23943850903356</v>
      </c>
      <c r="F5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6" s="15">
        <f>IF(PaymentSchedule[[#This Row],[PMT NO]]&lt;&gt;"",PaymentSchedule[[#This Row],[TOTAL PAYMENT]]-PaymentSchedule[[#This Row],[INTEREST]],"")</f>
        <v>57.850400346132403</v>
      </c>
      <c r="I56" s="15">
        <f>IF(PaymentSchedule[[#This Row],[PMT NO]]&lt;&gt;"",PaymentSchedule[[#This Row],[BEGINNING BALANCE]]*(InterestRate/PaymentsPerYear),"")</f>
        <v>480.38903816290116</v>
      </c>
      <c r="J5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67761.778516769322</v>
      </c>
      <c r="K56" s="15">
        <f>IF(PaymentSchedule[[#This Row],[PMT NO]]&lt;&gt;"",SUM(INDEX(PaymentSchedule[INTEREST],1,1):PaymentSchedule[[#This Row],[INTEREST]]),"")</f>
        <v>21982.553249675781</v>
      </c>
    </row>
    <row r="57" spans="2:11" x14ac:dyDescent="0.2">
      <c r="B57" s="11">
        <f>IF(LoanIsGood,IF(ROW()-ROW(PaymentSchedule[[#Headers],[PMT NO]])&gt;ScheduledNumberOfPayments,"",ROW()-ROW(PaymentSchedule[[#Headers],[PMT NO]])),"")</f>
        <v>46</v>
      </c>
      <c r="C57" s="13">
        <f>IF(PaymentSchedule[[#This Row],[PMT NO]]&lt;&gt;"",EOMONTH(LoanStartDate,ROW(PaymentSchedule[[#This Row],[PMT NO]])-ROW(PaymentSchedule[[#Headers],[PMT NO]])-2)+DAY(LoanStartDate),"")</f>
        <v>44166</v>
      </c>
      <c r="D57" s="15">
        <f>IF(PaymentSchedule[[#This Row],[PMT NO]]&lt;&gt;"",IF(ROW()-ROW(PaymentSchedule[[#Headers],[BEGINNING BALANCE]])=1,LoanAmount,INDEX(PaymentSchedule[ENDING BALANCE],ROW()-ROW(PaymentSchedule[[#Headers],[BEGINNING BALANCE]])-1)),"")</f>
        <v>67761.778516769322</v>
      </c>
      <c r="E57" s="15">
        <f>IF(PaymentSchedule[[#This Row],[PMT NO]]&lt;&gt;"",ScheduledPayment,"")</f>
        <v>538.23943850903356</v>
      </c>
      <c r="F5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7" s="15">
        <f>IF(PaymentSchedule[[#This Row],[PMT NO]]&lt;&gt;"",PaymentSchedule[[#This Row],[TOTAL PAYMENT]]-PaymentSchedule[[#This Row],[INTEREST]],"")</f>
        <v>58.260174015250811</v>
      </c>
      <c r="I57" s="15">
        <f>IF(PaymentSchedule[[#This Row],[PMT NO]]&lt;&gt;"",PaymentSchedule[[#This Row],[BEGINNING BALANCE]]*(InterestRate/PaymentsPerYear),"")</f>
        <v>479.97926449378275</v>
      </c>
      <c r="J5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67703.518342754076</v>
      </c>
      <c r="K57" s="15">
        <f>IF(PaymentSchedule[[#This Row],[PMT NO]]&lt;&gt;"",SUM(INDEX(PaymentSchedule[INTEREST],1,1):PaymentSchedule[[#This Row],[INTEREST]]),"")</f>
        <v>22462.532514169565</v>
      </c>
    </row>
    <row r="58" spans="2:11" x14ac:dyDescent="0.2">
      <c r="B58" s="11">
        <f>IF(LoanIsGood,IF(ROW()-ROW(PaymentSchedule[[#Headers],[PMT NO]])&gt;ScheduledNumberOfPayments,"",ROW()-ROW(PaymentSchedule[[#Headers],[PMT NO]])),"")</f>
        <v>47</v>
      </c>
      <c r="C58" s="13">
        <f>IF(PaymentSchedule[[#This Row],[PMT NO]]&lt;&gt;"",EOMONTH(LoanStartDate,ROW(PaymentSchedule[[#This Row],[PMT NO]])-ROW(PaymentSchedule[[#Headers],[PMT NO]])-2)+DAY(LoanStartDate),"")</f>
        <v>44197</v>
      </c>
      <c r="D58" s="15">
        <f>IF(PaymentSchedule[[#This Row],[PMT NO]]&lt;&gt;"",IF(ROW()-ROW(PaymentSchedule[[#Headers],[BEGINNING BALANCE]])=1,LoanAmount,INDEX(PaymentSchedule[ENDING BALANCE],ROW()-ROW(PaymentSchedule[[#Headers],[BEGINNING BALANCE]])-1)),"")</f>
        <v>67703.518342754076</v>
      </c>
      <c r="E58" s="15">
        <f>IF(PaymentSchedule[[#This Row],[PMT NO]]&lt;&gt;"",ScheduledPayment,"")</f>
        <v>538.23943850903356</v>
      </c>
      <c r="F5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8" s="15">
        <f>IF(PaymentSchedule[[#This Row],[PMT NO]]&lt;&gt;"",PaymentSchedule[[#This Row],[TOTAL PAYMENT]]-PaymentSchedule[[#This Row],[INTEREST]],"")</f>
        <v>58.672850247858833</v>
      </c>
      <c r="I58" s="15">
        <f>IF(PaymentSchedule[[#This Row],[PMT NO]]&lt;&gt;"",PaymentSchedule[[#This Row],[BEGINNING BALANCE]]*(InterestRate/PaymentsPerYear),"")</f>
        <v>479.56658826117473</v>
      </c>
      <c r="J5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67644.845492506211</v>
      </c>
      <c r="K58" s="15">
        <f>IF(PaymentSchedule[[#This Row],[PMT NO]]&lt;&gt;"",SUM(INDEX(PaymentSchedule[INTEREST],1,1):PaymentSchedule[[#This Row],[INTEREST]]),"")</f>
        <v>22942.09910243074</v>
      </c>
    </row>
    <row r="59" spans="2:11" x14ac:dyDescent="0.2">
      <c r="B59" s="11">
        <f>IF(LoanIsGood,IF(ROW()-ROW(PaymentSchedule[[#Headers],[PMT NO]])&gt;ScheduledNumberOfPayments,"",ROW()-ROW(PaymentSchedule[[#Headers],[PMT NO]])),"")</f>
        <v>48</v>
      </c>
      <c r="C59" s="13">
        <f>IF(PaymentSchedule[[#This Row],[PMT NO]]&lt;&gt;"",EOMONTH(LoanStartDate,ROW(PaymentSchedule[[#This Row],[PMT NO]])-ROW(PaymentSchedule[[#Headers],[PMT NO]])-2)+DAY(LoanStartDate),"")</f>
        <v>44228</v>
      </c>
      <c r="D59" s="15">
        <f>IF(PaymentSchedule[[#This Row],[PMT NO]]&lt;&gt;"",IF(ROW()-ROW(PaymentSchedule[[#Headers],[BEGINNING BALANCE]])=1,LoanAmount,INDEX(PaymentSchedule[ENDING BALANCE],ROW()-ROW(PaymentSchedule[[#Headers],[BEGINNING BALANCE]])-1)),"")</f>
        <v>67644.845492506211</v>
      </c>
      <c r="E59" s="15">
        <f>IF(PaymentSchedule[[#This Row],[PMT NO]]&lt;&gt;"",ScheduledPayment,"")</f>
        <v>538.23943850903356</v>
      </c>
      <c r="F5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59" s="15">
        <f>IF(PaymentSchedule[[#This Row],[PMT NO]]&lt;&gt;"",PaymentSchedule[[#This Row],[TOTAL PAYMENT]]-PaymentSchedule[[#This Row],[INTEREST]],"")</f>
        <v>59.088449603781214</v>
      </c>
      <c r="I59" s="15">
        <f>IF(PaymentSchedule[[#This Row],[PMT NO]]&lt;&gt;"",PaymentSchedule[[#This Row],[BEGINNING BALANCE]]*(InterestRate/PaymentsPerYear),"")</f>
        <v>479.15098890525235</v>
      </c>
      <c r="J5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67585.757042902434</v>
      </c>
      <c r="K59" s="15">
        <f>IF(PaymentSchedule[[#This Row],[PMT NO]]&lt;&gt;"",SUM(INDEX(PaymentSchedule[INTEREST],1,1):PaymentSchedule[[#This Row],[INTEREST]]),"")</f>
        <v>23421.250091335995</v>
      </c>
    </row>
    <row r="60" spans="2:11" x14ac:dyDescent="0.2">
      <c r="B60" s="11">
        <f>IF(LoanIsGood,IF(ROW()-ROW(PaymentSchedule[[#Headers],[PMT NO]])&gt;ScheduledNumberOfPayments,"",ROW()-ROW(PaymentSchedule[[#Headers],[PMT NO]])),"")</f>
        <v>49</v>
      </c>
      <c r="C60" s="13">
        <f>IF(PaymentSchedule[[#This Row],[PMT NO]]&lt;&gt;"",EOMONTH(LoanStartDate,ROW(PaymentSchedule[[#This Row],[PMT NO]])-ROW(PaymentSchedule[[#Headers],[PMT NO]])-2)+DAY(LoanStartDate),"")</f>
        <v>44256</v>
      </c>
      <c r="D60" s="15">
        <f>IF(PaymentSchedule[[#This Row],[PMT NO]]&lt;&gt;"",IF(ROW()-ROW(PaymentSchedule[[#Headers],[BEGINNING BALANCE]])=1,LoanAmount,INDEX(PaymentSchedule[ENDING BALANCE],ROW()-ROW(PaymentSchedule[[#Headers],[BEGINNING BALANCE]])-1)),"")</f>
        <v>67585.757042902434</v>
      </c>
      <c r="E60" s="15">
        <f>IF(PaymentSchedule[[#This Row],[PMT NO]]&lt;&gt;"",ScheduledPayment,"")</f>
        <v>538.23943850903356</v>
      </c>
      <c r="F6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0" s="15">
        <f>IF(PaymentSchedule[[#This Row],[PMT NO]]&lt;&gt;"",PaymentSchedule[[#This Row],[TOTAL PAYMENT]]-PaymentSchedule[[#This Row],[INTEREST]],"")</f>
        <v>59.506992788474633</v>
      </c>
      <c r="I60" s="15">
        <f>IF(PaymentSchedule[[#This Row],[PMT NO]]&lt;&gt;"",PaymentSchedule[[#This Row],[BEGINNING BALANCE]]*(InterestRate/PaymentsPerYear),"")</f>
        <v>478.73244572055893</v>
      </c>
      <c r="J6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67526.250050113958</v>
      </c>
      <c r="K60" s="15">
        <f>IF(PaymentSchedule[[#This Row],[PMT NO]]&lt;&gt;"",SUM(INDEX(PaymentSchedule[INTEREST],1,1):PaymentSchedule[[#This Row],[INTEREST]]),"")</f>
        <v>23899.982537056552</v>
      </c>
    </row>
    <row r="61" spans="2:11" x14ac:dyDescent="0.2">
      <c r="B61" s="11">
        <f>IF(LoanIsGood,IF(ROW()-ROW(PaymentSchedule[[#Headers],[PMT NO]])&gt;ScheduledNumberOfPayments,"",ROW()-ROW(PaymentSchedule[[#Headers],[PMT NO]])),"")</f>
        <v>50</v>
      </c>
      <c r="C61" s="13">
        <f>IF(PaymentSchedule[[#This Row],[PMT NO]]&lt;&gt;"",EOMONTH(LoanStartDate,ROW(PaymentSchedule[[#This Row],[PMT NO]])-ROW(PaymentSchedule[[#Headers],[PMT NO]])-2)+DAY(LoanStartDate),"")</f>
        <v>44287</v>
      </c>
      <c r="D61" s="15">
        <f>IF(PaymentSchedule[[#This Row],[PMT NO]]&lt;&gt;"",IF(ROW()-ROW(PaymentSchedule[[#Headers],[BEGINNING BALANCE]])=1,LoanAmount,INDEX(PaymentSchedule[ENDING BALANCE],ROW()-ROW(PaymentSchedule[[#Headers],[BEGINNING BALANCE]])-1)),"")</f>
        <v>67526.250050113958</v>
      </c>
      <c r="E61" s="15">
        <f>IF(PaymentSchedule[[#This Row],[PMT NO]]&lt;&gt;"",ScheduledPayment,"")</f>
        <v>538.23943850903356</v>
      </c>
      <c r="F6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1" s="15">
        <f>IF(PaymentSchedule[[#This Row],[PMT NO]]&lt;&gt;"",PaymentSchedule[[#This Row],[TOTAL PAYMENT]]-PaymentSchedule[[#This Row],[INTEREST]],"")</f>
        <v>59.928500654059633</v>
      </c>
      <c r="I61" s="15">
        <f>IF(PaymentSchedule[[#This Row],[PMT NO]]&lt;&gt;"",PaymentSchedule[[#This Row],[BEGINNING BALANCE]]*(InterestRate/PaymentsPerYear),"")</f>
        <v>478.31093785497393</v>
      </c>
      <c r="J6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67466.321549459899</v>
      </c>
      <c r="K61" s="15">
        <f>IF(PaymentSchedule[[#This Row],[PMT NO]]&lt;&gt;"",SUM(INDEX(PaymentSchedule[INTEREST],1,1):PaymentSchedule[[#This Row],[INTEREST]]),"")</f>
        <v>24378.293474911527</v>
      </c>
    </row>
    <row r="62" spans="2:11" x14ac:dyDescent="0.2">
      <c r="B62" s="11">
        <f>IF(LoanIsGood,IF(ROW()-ROW(PaymentSchedule[[#Headers],[PMT NO]])&gt;ScheduledNumberOfPayments,"",ROW()-ROW(PaymentSchedule[[#Headers],[PMT NO]])),"")</f>
        <v>51</v>
      </c>
      <c r="C62" s="13">
        <f>IF(PaymentSchedule[[#This Row],[PMT NO]]&lt;&gt;"",EOMONTH(LoanStartDate,ROW(PaymentSchedule[[#This Row],[PMT NO]])-ROW(PaymentSchedule[[#Headers],[PMT NO]])-2)+DAY(LoanStartDate),"")</f>
        <v>44317</v>
      </c>
      <c r="D62" s="15">
        <f>IF(PaymentSchedule[[#This Row],[PMT NO]]&lt;&gt;"",IF(ROW()-ROW(PaymentSchedule[[#Headers],[BEGINNING BALANCE]])=1,LoanAmount,INDEX(PaymentSchedule[ENDING BALANCE],ROW()-ROW(PaymentSchedule[[#Headers],[BEGINNING BALANCE]])-1)),"")</f>
        <v>67466.321549459899</v>
      </c>
      <c r="E62" s="15">
        <f>IF(PaymentSchedule[[#This Row],[PMT NO]]&lt;&gt;"",ScheduledPayment,"")</f>
        <v>538.23943850903356</v>
      </c>
      <c r="F6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2" s="15">
        <f>IF(PaymentSchedule[[#This Row],[PMT NO]]&lt;&gt;"",PaymentSchedule[[#This Row],[TOTAL PAYMENT]]-PaymentSchedule[[#This Row],[INTEREST]],"")</f>
        <v>60.352994200359262</v>
      </c>
      <c r="I62" s="15">
        <f>IF(PaymentSchedule[[#This Row],[PMT NO]]&lt;&gt;"",PaymentSchedule[[#This Row],[BEGINNING BALANCE]]*(InterestRate/PaymentsPerYear),"")</f>
        <v>477.8864443086743</v>
      </c>
      <c r="J6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67405.968555259533</v>
      </c>
      <c r="K62" s="15">
        <f>IF(PaymentSchedule[[#This Row],[PMT NO]]&lt;&gt;"",SUM(INDEX(PaymentSchedule[INTEREST],1,1):PaymentSchedule[[#This Row],[INTEREST]]),"")</f>
        <v>24856.179919220202</v>
      </c>
    </row>
    <row r="63" spans="2:11" x14ac:dyDescent="0.2">
      <c r="B63" s="11">
        <f>IF(LoanIsGood,IF(ROW()-ROW(PaymentSchedule[[#Headers],[PMT NO]])&gt;ScheduledNumberOfPayments,"",ROW()-ROW(PaymentSchedule[[#Headers],[PMT NO]])),"")</f>
        <v>52</v>
      </c>
      <c r="C63" s="13">
        <f>IF(PaymentSchedule[[#This Row],[PMT NO]]&lt;&gt;"",EOMONTH(LoanStartDate,ROW(PaymentSchedule[[#This Row],[PMT NO]])-ROW(PaymentSchedule[[#Headers],[PMT NO]])-2)+DAY(LoanStartDate),"")</f>
        <v>44348</v>
      </c>
      <c r="D63" s="15">
        <f>IF(PaymentSchedule[[#This Row],[PMT NO]]&lt;&gt;"",IF(ROW()-ROW(PaymentSchedule[[#Headers],[BEGINNING BALANCE]])=1,LoanAmount,INDEX(PaymentSchedule[ENDING BALANCE],ROW()-ROW(PaymentSchedule[[#Headers],[BEGINNING BALANCE]])-1)),"")</f>
        <v>67405.968555259533</v>
      </c>
      <c r="E63" s="15">
        <f>IF(PaymentSchedule[[#This Row],[PMT NO]]&lt;&gt;"",ScheduledPayment,"")</f>
        <v>538.23943850903356</v>
      </c>
      <c r="F6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3" s="15">
        <f>IF(PaymentSchedule[[#This Row],[PMT NO]]&lt;&gt;"",PaymentSchedule[[#This Row],[TOTAL PAYMENT]]-PaymentSchedule[[#This Row],[INTEREST]],"")</f>
        <v>60.78049457594517</v>
      </c>
      <c r="I63" s="15">
        <f>IF(PaymentSchedule[[#This Row],[PMT NO]]&lt;&gt;"",PaymentSchedule[[#This Row],[BEGINNING BALANCE]]*(InterestRate/PaymentsPerYear),"")</f>
        <v>477.45894393308839</v>
      </c>
      <c r="J6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67345.188060683591</v>
      </c>
      <c r="K63" s="15">
        <f>IF(PaymentSchedule[[#This Row],[PMT NO]]&lt;&gt;"",SUM(INDEX(PaymentSchedule[INTEREST],1,1):PaymentSchedule[[#This Row],[INTEREST]]),"")</f>
        <v>25333.63886315329</v>
      </c>
    </row>
    <row r="64" spans="2:11" x14ac:dyDescent="0.2">
      <c r="B64" s="11">
        <f>IF(LoanIsGood,IF(ROW()-ROW(PaymentSchedule[[#Headers],[PMT NO]])&gt;ScheduledNumberOfPayments,"",ROW()-ROW(PaymentSchedule[[#Headers],[PMT NO]])),"")</f>
        <v>53</v>
      </c>
      <c r="C64" s="13">
        <f>IF(PaymentSchedule[[#This Row],[PMT NO]]&lt;&gt;"",EOMONTH(LoanStartDate,ROW(PaymentSchedule[[#This Row],[PMT NO]])-ROW(PaymentSchedule[[#Headers],[PMT NO]])-2)+DAY(LoanStartDate),"")</f>
        <v>44378</v>
      </c>
      <c r="D64" s="15">
        <f>IF(PaymentSchedule[[#This Row],[PMT NO]]&lt;&gt;"",IF(ROW()-ROW(PaymentSchedule[[#Headers],[BEGINNING BALANCE]])=1,LoanAmount,INDEX(PaymentSchedule[ENDING BALANCE],ROW()-ROW(PaymentSchedule[[#Headers],[BEGINNING BALANCE]])-1)),"")</f>
        <v>67345.188060683591</v>
      </c>
      <c r="E64" s="15">
        <f>IF(PaymentSchedule[[#This Row],[PMT NO]]&lt;&gt;"",ScheduledPayment,"")</f>
        <v>538.23943850903356</v>
      </c>
      <c r="F6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4" s="15">
        <f>IF(PaymentSchedule[[#This Row],[PMT NO]]&lt;&gt;"",PaymentSchedule[[#This Row],[TOTAL PAYMENT]]-PaymentSchedule[[#This Row],[INTEREST]],"")</f>
        <v>61.21102307919142</v>
      </c>
      <c r="I64" s="15">
        <f>IF(PaymentSchedule[[#This Row],[PMT NO]]&lt;&gt;"",PaymentSchedule[[#This Row],[BEGINNING BALANCE]]*(InterestRate/PaymentsPerYear),"")</f>
        <v>477.02841542984214</v>
      </c>
      <c r="J6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67283.977037604403</v>
      </c>
      <c r="K64" s="15">
        <f>IF(PaymentSchedule[[#This Row],[PMT NO]]&lt;&gt;"",SUM(INDEX(PaymentSchedule[INTEREST],1,1):PaymentSchedule[[#This Row],[INTEREST]]),"")</f>
        <v>25810.667278583132</v>
      </c>
    </row>
    <row r="65" spans="2:11" x14ac:dyDescent="0.2">
      <c r="B65" s="11">
        <f>IF(LoanIsGood,IF(ROW()-ROW(PaymentSchedule[[#Headers],[PMT NO]])&gt;ScheduledNumberOfPayments,"",ROW()-ROW(PaymentSchedule[[#Headers],[PMT NO]])),"")</f>
        <v>54</v>
      </c>
      <c r="C65" s="13">
        <f>IF(PaymentSchedule[[#This Row],[PMT NO]]&lt;&gt;"",EOMONTH(LoanStartDate,ROW(PaymentSchedule[[#This Row],[PMT NO]])-ROW(PaymentSchedule[[#Headers],[PMT NO]])-2)+DAY(LoanStartDate),"")</f>
        <v>44409</v>
      </c>
      <c r="D65" s="15">
        <f>IF(PaymentSchedule[[#This Row],[PMT NO]]&lt;&gt;"",IF(ROW()-ROW(PaymentSchedule[[#Headers],[BEGINNING BALANCE]])=1,LoanAmount,INDEX(PaymentSchedule[ENDING BALANCE],ROW()-ROW(PaymentSchedule[[#Headers],[BEGINNING BALANCE]])-1)),"")</f>
        <v>67283.977037604403</v>
      </c>
      <c r="E65" s="15">
        <f>IF(PaymentSchedule[[#This Row],[PMT NO]]&lt;&gt;"",ScheduledPayment,"")</f>
        <v>538.23943850903356</v>
      </c>
      <c r="F6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5" s="15">
        <f>IF(PaymentSchedule[[#This Row],[PMT NO]]&lt;&gt;"",PaymentSchedule[[#This Row],[TOTAL PAYMENT]]-PaymentSchedule[[#This Row],[INTEREST]],"")</f>
        <v>61.64460115933565</v>
      </c>
      <c r="I65" s="15">
        <f>IF(PaymentSchedule[[#This Row],[PMT NO]]&lt;&gt;"",PaymentSchedule[[#This Row],[BEGINNING BALANCE]]*(InterestRate/PaymentsPerYear),"")</f>
        <v>476.59483734969791</v>
      </c>
      <c r="J6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67222.332436445067</v>
      </c>
      <c r="K65" s="15">
        <f>IF(PaymentSchedule[[#This Row],[PMT NO]]&lt;&gt;"",SUM(INDEX(PaymentSchedule[INTEREST],1,1):PaymentSchedule[[#This Row],[INTEREST]]),"")</f>
        <v>26287.26211593283</v>
      </c>
    </row>
    <row r="66" spans="2:11" x14ac:dyDescent="0.2">
      <c r="B66" s="11">
        <f>IF(LoanIsGood,IF(ROW()-ROW(PaymentSchedule[[#Headers],[PMT NO]])&gt;ScheduledNumberOfPayments,"",ROW()-ROW(PaymentSchedule[[#Headers],[PMT NO]])),"")</f>
        <v>55</v>
      </c>
      <c r="C66" s="13">
        <f>IF(PaymentSchedule[[#This Row],[PMT NO]]&lt;&gt;"",EOMONTH(LoanStartDate,ROW(PaymentSchedule[[#This Row],[PMT NO]])-ROW(PaymentSchedule[[#Headers],[PMT NO]])-2)+DAY(LoanStartDate),"")</f>
        <v>44440</v>
      </c>
      <c r="D66" s="15">
        <f>IF(PaymentSchedule[[#This Row],[PMT NO]]&lt;&gt;"",IF(ROW()-ROW(PaymentSchedule[[#Headers],[BEGINNING BALANCE]])=1,LoanAmount,INDEX(PaymentSchedule[ENDING BALANCE],ROW()-ROW(PaymentSchedule[[#Headers],[BEGINNING BALANCE]])-1)),"")</f>
        <v>67222.332436445067</v>
      </c>
      <c r="E66" s="15">
        <f>IF(PaymentSchedule[[#This Row],[PMT NO]]&lt;&gt;"",ScheduledPayment,"")</f>
        <v>538.23943850903356</v>
      </c>
      <c r="F6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6" s="15">
        <f>IF(PaymentSchedule[[#This Row],[PMT NO]]&lt;&gt;"",PaymentSchedule[[#This Row],[TOTAL PAYMENT]]-PaymentSchedule[[#This Row],[INTEREST]],"")</f>
        <v>62.081250417547608</v>
      </c>
      <c r="I66" s="15">
        <f>IF(PaymentSchedule[[#This Row],[PMT NO]]&lt;&gt;"",PaymentSchedule[[#This Row],[BEGINNING BALANCE]]*(InterestRate/PaymentsPerYear),"")</f>
        <v>476.15818809148595</v>
      </c>
      <c r="J6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67160.251186027526</v>
      </c>
      <c r="K66" s="15">
        <f>IF(PaymentSchedule[[#This Row],[PMT NO]]&lt;&gt;"",SUM(INDEX(PaymentSchedule[INTEREST],1,1):PaymentSchedule[[#This Row],[INTEREST]]),"")</f>
        <v>26763.420304024316</v>
      </c>
    </row>
    <row r="67" spans="2:11" x14ac:dyDescent="0.2">
      <c r="B67" s="11">
        <f>IF(LoanIsGood,IF(ROW()-ROW(PaymentSchedule[[#Headers],[PMT NO]])&gt;ScheduledNumberOfPayments,"",ROW()-ROW(PaymentSchedule[[#Headers],[PMT NO]])),"")</f>
        <v>56</v>
      </c>
      <c r="C67" s="13">
        <f>IF(PaymentSchedule[[#This Row],[PMT NO]]&lt;&gt;"",EOMONTH(LoanStartDate,ROW(PaymentSchedule[[#This Row],[PMT NO]])-ROW(PaymentSchedule[[#Headers],[PMT NO]])-2)+DAY(LoanStartDate),"")</f>
        <v>44470</v>
      </c>
      <c r="D67" s="15">
        <f>IF(PaymentSchedule[[#This Row],[PMT NO]]&lt;&gt;"",IF(ROW()-ROW(PaymentSchedule[[#Headers],[BEGINNING BALANCE]])=1,LoanAmount,INDEX(PaymentSchedule[ENDING BALANCE],ROW()-ROW(PaymentSchedule[[#Headers],[BEGINNING BALANCE]])-1)),"")</f>
        <v>67160.251186027526</v>
      </c>
      <c r="E67" s="15">
        <f>IF(PaymentSchedule[[#This Row],[PMT NO]]&lt;&gt;"",ScheduledPayment,"")</f>
        <v>538.23943850903356</v>
      </c>
      <c r="F6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7" s="15">
        <f>IF(PaymentSchedule[[#This Row],[PMT NO]]&lt;&gt;"",PaymentSchedule[[#This Row],[TOTAL PAYMENT]]-PaymentSchedule[[#This Row],[INTEREST]],"")</f>
        <v>62.520992608005201</v>
      </c>
      <c r="I67" s="15">
        <f>IF(PaymentSchedule[[#This Row],[PMT NO]]&lt;&gt;"",PaymentSchedule[[#This Row],[BEGINNING BALANCE]]*(InterestRate/PaymentsPerYear),"")</f>
        <v>475.71844590102836</v>
      </c>
      <c r="J6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67097.730193419527</v>
      </c>
      <c r="K67" s="15">
        <f>IF(PaymentSchedule[[#This Row],[PMT NO]]&lt;&gt;"",SUM(INDEX(PaymentSchedule[INTEREST],1,1):PaymentSchedule[[#This Row],[INTEREST]]),"")</f>
        <v>27239.138749925343</v>
      </c>
    </row>
    <row r="68" spans="2:11" x14ac:dyDescent="0.2">
      <c r="B68" s="11">
        <f>IF(LoanIsGood,IF(ROW()-ROW(PaymentSchedule[[#Headers],[PMT NO]])&gt;ScheduledNumberOfPayments,"",ROW()-ROW(PaymentSchedule[[#Headers],[PMT NO]])),"")</f>
        <v>57</v>
      </c>
      <c r="C68" s="13">
        <f>IF(PaymentSchedule[[#This Row],[PMT NO]]&lt;&gt;"",EOMONTH(LoanStartDate,ROW(PaymentSchedule[[#This Row],[PMT NO]])-ROW(PaymentSchedule[[#Headers],[PMT NO]])-2)+DAY(LoanStartDate),"")</f>
        <v>44501</v>
      </c>
      <c r="D68" s="15">
        <f>IF(PaymentSchedule[[#This Row],[PMT NO]]&lt;&gt;"",IF(ROW()-ROW(PaymentSchedule[[#Headers],[BEGINNING BALANCE]])=1,LoanAmount,INDEX(PaymentSchedule[ENDING BALANCE],ROW()-ROW(PaymentSchedule[[#Headers],[BEGINNING BALANCE]])-1)),"")</f>
        <v>67097.730193419527</v>
      </c>
      <c r="E68" s="15">
        <f>IF(PaymentSchedule[[#This Row],[PMT NO]]&lt;&gt;"",ScheduledPayment,"")</f>
        <v>538.23943850903356</v>
      </c>
      <c r="F6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8" s="15">
        <f>IF(PaymentSchedule[[#This Row],[PMT NO]]&lt;&gt;"",PaymentSchedule[[#This Row],[TOTAL PAYMENT]]-PaymentSchedule[[#This Row],[INTEREST]],"")</f>
        <v>62.963849638978559</v>
      </c>
      <c r="I68" s="15">
        <f>IF(PaymentSchedule[[#This Row],[PMT NO]]&lt;&gt;"",PaymentSchedule[[#This Row],[BEGINNING BALANCE]]*(InterestRate/PaymentsPerYear),"")</f>
        <v>475.275588870055</v>
      </c>
      <c r="J6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67034.766343780546</v>
      </c>
      <c r="K68" s="15">
        <f>IF(PaymentSchedule[[#This Row],[PMT NO]]&lt;&gt;"",SUM(INDEX(PaymentSchedule[INTEREST],1,1):PaymentSchedule[[#This Row],[INTEREST]]),"")</f>
        <v>27714.414338795399</v>
      </c>
    </row>
    <row r="69" spans="2:11" x14ac:dyDescent="0.2">
      <c r="B69" s="11">
        <f>IF(LoanIsGood,IF(ROW()-ROW(PaymentSchedule[[#Headers],[PMT NO]])&gt;ScheduledNumberOfPayments,"",ROW()-ROW(PaymentSchedule[[#Headers],[PMT NO]])),"")</f>
        <v>58</v>
      </c>
      <c r="C69" s="13">
        <f>IF(PaymentSchedule[[#This Row],[PMT NO]]&lt;&gt;"",EOMONTH(LoanStartDate,ROW(PaymentSchedule[[#This Row],[PMT NO]])-ROW(PaymentSchedule[[#Headers],[PMT NO]])-2)+DAY(LoanStartDate),"")</f>
        <v>44531</v>
      </c>
      <c r="D69" s="15">
        <f>IF(PaymentSchedule[[#This Row],[PMT NO]]&lt;&gt;"",IF(ROW()-ROW(PaymentSchedule[[#Headers],[BEGINNING BALANCE]])=1,LoanAmount,INDEX(PaymentSchedule[ENDING BALANCE],ROW()-ROW(PaymentSchedule[[#Headers],[BEGINNING BALANCE]])-1)),"")</f>
        <v>67034.766343780546</v>
      </c>
      <c r="E69" s="15">
        <f>IF(PaymentSchedule[[#This Row],[PMT NO]]&lt;&gt;"",ScheduledPayment,"")</f>
        <v>538.23943850903356</v>
      </c>
      <c r="F6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69" s="15">
        <f>IF(PaymentSchedule[[#This Row],[PMT NO]]&lt;&gt;"",PaymentSchedule[[#This Row],[TOTAL PAYMENT]]-PaymentSchedule[[#This Row],[INTEREST]],"")</f>
        <v>63.409843573921307</v>
      </c>
      <c r="I69" s="15">
        <f>IF(PaymentSchedule[[#This Row],[PMT NO]]&lt;&gt;"",PaymentSchedule[[#This Row],[BEGINNING BALANCE]]*(InterestRate/PaymentsPerYear),"")</f>
        <v>474.82959493511225</v>
      </c>
      <c r="J6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66971.356500206632</v>
      </c>
      <c r="K69" s="15">
        <f>IF(PaymentSchedule[[#This Row],[PMT NO]]&lt;&gt;"",SUM(INDEX(PaymentSchedule[INTEREST],1,1):PaymentSchedule[[#This Row],[INTEREST]]),"")</f>
        <v>28189.243933730511</v>
      </c>
    </row>
    <row r="70" spans="2:11" x14ac:dyDescent="0.2">
      <c r="B70" s="11">
        <f>IF(LoanIsGood,IF(ROW()-ROW(PaymentSchedule[[#Headers],[PMT NO]])&gt;ScheduledNumberOfPayments,"",ROW()-ROW(PaymentSchedule[[#Headers],[PMT NO]])),"")</f>
        <v>59</v>
      </c>
      <c r="C70" s="13">
        <f>IF(PaymentSchedule[[#This Row],[PMT NO]]&lt;&gt;"",EOMONTH(LoanStartDate,ROW(PaymentSchedule[[#This Row],[PMT NO]])-ROW(PaymentSchedule[[#Headers],[PMT NO]])-2)+DAY(LoanStartDate),"")</f>
        <v>44562</v>
      </c>
      <c r="D70" s="15">
        <f>IF(PaymentSchedule[[#This Row],[PMT NO]]&lt;&gt;"",IF(ROW()-ROW(PaymentSchedule[[#Headers],[BEGINNING BALANCE]])=1,LoanAmount,INDEX(PaymentSchedule[ENDING BALANCE],ROW()-ROW(PaymentSchedule[[#Headers],[BEGINNING BALANCE]])-1)),"")</f>
        <v>66971.356500206632</v>
      </c>
      <c r="E70" s="15">
        <f>IF(PaymentSchedule[[#This Row],[PMT NO]]&lt;&gt;"",ScheduledPayment,"")</f>
        <v>538.23943850903356</v>
      </c>
      <c r="F7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0" s="15">
        <f>IF(PaymentSchedule[[#This Row],[PMT NO]]&lt;&gt;"",PaymentSchedule[[#This Row],[TOTAL PAYMENT]]-PaymentSchedule[[#This Row],[INTEREST]],"")</f>
        <v>63.85899663256987</v>
      </c>
      <c r="I70" s="15">
        <f>IF(PaymentSchedule[[#This Row],[PMT NO]]&lt;&gt;"",PaymentSchedule[[#This Row],[BEGINNING BALANCE]]*(InterestRate/PaymentsPerYear),"")</f>
        <v>474.38044187646369</v>
      </c>
      <c r="J7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66907.497503574064</v>
      </c>
      <c r="K70" s="15">
        <f>IF(PaymentSchedule[[#This Row],[PMT NO]]&lt;&gt;"",SUM(INDEX(PaymentSchedule[INTEREST],1,1):PaymentSchedule[[#This Row],[INTEREST]]),"")</f>
        <v>28663.624375606974</v>
      </c>
    </row>
    <row r="71" spans="2:11" x14ac:dyDescent="0.2">
      <c r="B71" s="11">
        <f>IF(LoanIsGood,IF(ROW()-ROW(PaymentSchedule[[#Headers],[PMT NO]])&gt;ScheduledNumberOfPayments,"",ROW()-ROW(PaymentSchedule[[#Headers],[PMT NO]])),"")</f>
        <v>60</v>
      </c>
      <c r="C71" s="13">
        <f>IF(PaymentSchedule[[#This Row],[PMT NO]]&lt;&gt;"",EOMONTH(LoanStartDate,ROW(PaymentSchedule[[#This Row],[PMT NO]])-ROW(PaymentSchedule[[#Headers],[PMT NO]])-2)+DAY(LoanStartDate),"")</f>
        <v>44593</v>
      </c>
      <c r="D71" s="15">
        <f>IF(PaymentSchedule[[#This Row],[PMT NO]]&lt;&gt;"",IF(ROW()-ROW(PaymentSchedule[[#Headers],[BEGINNING BALANCE]])=1,LoanAmount,INDEX(PaymentSchedule[ENDING BALANCE],ROW()-ROW(PaymentSchedule[[#Headers],[BEGINNING BALANCE]])-1)),"")</f>
        <v>66907.497503574064</v>
      </c>
      <c r="E71" s="15">
        <f>IF(PaymentSchedule[[#This Row],[PMT NO]]&lt;&gt;"",ScheduledPayment,"")</f>
        <v>538.23943850903356</v>
      </c>
      <c r="F7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1" s="15">
        <f>IF(PaymentSchedule[[#This Row],[PMT NO]]&lt;&gt;"",PaymentSchedule[[#This Row],[TOTAL PAYMENT]]-PaymentSchedule[[#This Row],[INTEREST]],"")</f>
        <v>64.311331192050545</v>
      </c>
      <c r="I71" s="15">
        <f>IF(PaymentSchedule[[#This Row],[PMT NO]]&lt;&gt;"",PaymentSchedule[[#This Row],[BEGINNING BALANCE]]*(InterestRate/PaymentsPerYear),"")</f>
        <v>473.92810731698302</v>
      </c>
      <c r="J7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66843.186172382018</v>
      </c>
      <c r="K71" s="15">
        <f>IF(PaymentSchedule[[#This Row],[PMT NO]]&lt;&gt;"",SUM(INDEX(PaymentSchedule[INTEREST],1,1):PaymentSchedule[[#This Row],[INTEREST]]),"")</f>
        <v>29137.552482923958</v>
      </c>
    </row>
    <row r="72" spans="2:11" x14ac:dyDescent="0.2">
      <c r="B72" s="11">
        <f>IF(LoanIsGood,IF(ROW()-ROW(PaymentSchedule[[#Headers],[PMT NO]])&gt;ScheduledNumberOfPayments,"",ROW()-ROW(PaymentSchedule[[#Headers],[PMT NO]])),"")</f>
        <v>61</v>
      </c>
      <c r="C72" s="13">
        <f>IF(PaymentSchedule[[#This Row],[PMT NO]]&lt;&gt;"",EOMONTH(LoanStartDate,ROW(PaymentSchedule[[#This Row],[PMT NO]])-ROW(PaymentSchedule[[#Headers],[PMT NO]])-2)+DAY(LoanStartDate),"")</f>
        <v>44621</v>
      </c>
      <c r="D72" s="15">
        <f>IF(PaymentSchedule[[#This Row],[PMT NO]]&lt;&gt;"",IF(ROW()-ROW(PaymentSchedule[[#Headers],[BEGINNING BALANCE]])=1,LoanAmount,INDEX(PaymentSchedule[ENDING BALANCE],ROW()-ROW(PaymentSchedule[[#Headers],[BEGINNING BALANCE]])-1)),"")</f>
        <v>66843.186172382018</v>
      </c>
      <c r="E72" s="15">
        <f>IF(PaymentSchedule[[#This Row],[PMT NO]]&lt;&gt;"",ScheduledPayment,"")</f>
        <v>538.23943850903356</v>
      </c>
      <c r="F7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2" s="15">
        <f>IF(PaymentSchedule[[#This Row],[PMT NO]]&lt;&gt;"",PaymentSchedule[[#This Row],[TOTAL PAYMENT]]-PaymentSchedule[[#This Row],[INTEREST]],"")</f>
        <v>64.76686978799421</v>
      </c>
      <c r="I72" s="15">
        <f>IF(PaymentSchedule[[#This Row],[PMT NO]]&lt;&gt;"",PaymentSchedule[[#This Row],[BEGINNING BALANCE]]*(InterestRate/PaymentsPerYear),"")</f>
        <v>473.47256872103935</v>
      </c>
      <c r="J7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66778.419302594019</v>
      </c>
      <c r="K72" s="15">
        <f>IF(PaymentSchedule[[#This Row],[PMT NO]]&lt;&gt;"",SUM(INDEX(PaymentSchedule[INTEREST],1,1):PaymentSchedule[[#This Row],[INTEREST]]),"")</f>
        <v>29611.025051644996</v>
      </c>
    </row>
    <row r="73" spans="2:11" x14ac:dyDescent="0.2">
      <c r="B73" s="11">
        <f>IF(LoanIsGood,IF(ROW()-ROW(PaymentSchedule[[#Headers],[PMT NO]])&gt;ScheduledNumberOfPayments,"",ROW()-ROW(PaymentSchedule[[#Headers],[PMT NO]])),"")</f>
        <v>62</v>
      </c>
      <c r="C73" s="13">
        <f>IF(PaymentSchedule[[#This Row],[PMT NO]]&lt;&gt;"",EOMONTH(LoanStartDate,ROW(PaymentSchedule[[#This Row],[PMT NO]])-ROW(PaymentSchedule[[#Headers],[PMT NO]])-2)+DAY(LoanStartDate),"")</f>
        <v>44652</v>
      </c>
      <c r="D73" s="15">
        <f>IF(PaymentSchedule[[#This Row],[PMT NO]]&lt;&gt;"",IF(ROW()-ROW(PaymentSchedule[[#Headers],[BEGINNING BALANCE]])=1,LoanAmount,INDEX(PaymentSchedule[ENDING BALANCE],ROW()-ROW(PaymentSchedule[[#Headers],[BEGINNING BALANCE]])-1)),"")</f>
        <v>66778.419302594019</v>
      </c>
      <c r="E73" s="15">
        <f>IF(PaymentSchedule[[#This Row],[PMT NO]]&lt;&gt;"",ScheduledPayment,"")</f>
        <v>538.23943850903356</v>
      </c>
      <c r="F7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3" s="15">
        <f>IF(PaymentSchedule[[#This Row],[PMT NO]]&lt;&gt;"",PaymentSchedule[[#This Row],[TOTAL PAYMENT]]-PaymentSchedule[[#This Row],[INTEREST]],"")</f>
        <v>65.225635115659202</v>
      </c>
      <c r="I73" s="15">
        <f>IF(PaymentSchedule[[#This Row],[PMT NO]]&lt;&gt;"",PaymentSchedule[[#This Row],[BEGINNING BALANCE]]*(InterestRate/PaymentsPerYear),"")</f>
        <v>473.01380339337436</v>
      </c>
      <c r="J7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66713.193667478365</v>
      </c>
      <c r="K73" s="15">
        <f>IF(PaymentSchedule[[#This Row],[PMT NO]]&lt;&gt;"",SUM(INDEX(PaymentSchedule[INTEREST],1,1):PaymentSchedule[[#This Row],[INTEREST]]),"")</f>
        <v>30084.038855038369</v>
      </c>
    </row>
    <row r="74" spans="2:11" x14ac:dyDescent="0.2">
      <c r="B74" s="11">
        <f>IF(LoanIsGood,IF(ROW()-ROW(PaymentSchedule[[#Headers],[PMT NO]])&gt;ScheduledNumberOfPayments,"",ROW()-ROW(PaymentSchedule[[#Headers],[PMT NO]])),"")</f>
        <v>63</v>
      </c>
      <c r="C74" s="13">
        <f>IF(PaymentSchedule[[#This Row],[PMT NO]]&lt;&gt;"",EOMONTH(LoanStartDate,ROW(PaymentSchedule[[#This Row],[PMT NO]])-ROW(PaymentSchedule[[#Headers],[PMT NO]])-2)+DAY(LoanStartDate),"")</f>
        <v>44682</v>
      </c>
      <c r="D74" s="15">
        <f>IF(PaymentSchedule[[#This Row],[PMT NO]]&lt;&gt;"",IF(ROW()-ROW(PaymentSchedule[[#Headers],[BEGINNING BALANCE]])=1,LoanAmount,INDEX(PaymentSchedule[ENDING BALANCE],ROW()-ROW(PaymentSchedule[[#Headers],[BEGINNING BALANCE]])-1)),"")</f>
        <v>66713.193667478365</v>
      </c>
      <c r="E74" s="15">
        <f>IF(PaymentSchedule[[#This Row],[PMT NO]]&lt;&gt;"",ScheduledPayment,"")</f>
        <v>538.23943850903356</v>
      </c>
      <c r="F7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4" s="15">
        <f>IF(PaymentSchedule[[#This Row],[PMT NO]]&lt;&gt;"",PaymentSchedule[[#This Row],[TOTAL PAYMENT]]-PaymentSchedule[[#This Row],[INTEREST]],"")</f>
        <v>65.687650031061764</v>
      </c>
      <c r="I74" s="15">
        <f>IF(PaymentSchedule[[#This Row],[PMT NO]]&lt;&gt;"",PaymentSchedule[[#This Row],[BEGINNING BALANCE]]*(InterestRate/PaymentsPerYear),"")</f>
        <v>472.5517884779718</v>
      </c>
      <c r="J7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66647.506017447304</v>
      </c>
      <c r="K74" s="15">
        <f>IF(PaymentSchedule[[#This Row],[PMT NO]]&lt;&gt;"",SUM(INDEX(PaymentSchedule[INTEREST],1,1):PaymentSchedule[[#This Row],[INTEREST]]),"")</f>
        <v>30556.590643516342</v>
      </c>
    </row>
    <row r="75" spans="2:11" x14ac:dyDescent="0.2">
      <c r="B75" s="11">
        <f>IF(LoanIsGood,IF(ROW()-ROW(PaymentSchedule[[#Headers],[PMT NO]])&gt;ScheduledNumberOfPayments,"",ROW()-ROW(PaymentSchedule[[#Headers],[PMT NO]])),"")</f>
        <v>64</v>
      </c>
      <c r="C75" s="13">
        <f>IF(PaymentSchedule[[#This Row],[PMT NO]]&lt;&gt;"",EOMONTH(LoanStartDate,ROW(PaymentSchedule[[#This Row],[PMT NO]])-ROW(PaymentSchedule[[#Headers],[PMT NO]])-2)+DAY(LoanStartDate),"")</f>
        <v>44713</v>
      </c>
      <c r="D75" s="15">
        <f>IF(PaymentSchedule[[#This Row],[PMT NO]]&lt;&gt;"",IF(ROW()-ROW(PaymentSchedule[[#Headers],[BEGINNING BALANCE]])=1,LoanAmount,INDEX(PaymentSchedule[ENDING BALANCE],ROW()-ROW(PaymentSchedule[[#Headers],[BEGINNING BALANCE]])-1)),"")</f>
        <v>66647.506017447304</v>
      </c>
      <c r="E75" s="15">
        <f>IF(PaymentSchedule[[#This Row],[PMT NO]]&lt;&gt;"",ScheduledPayment,"")</f>
        <v>538.23943850903356</v>
      </c>
      <c r="F7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5" s="15">
        <f>IF(PaymentSchedule[[#This Row],[PMT NO]]&lt;&gt;"",PaymentSchedule[[#This Row],[TOTAL PAYMENT]]-PaymentSchedule[[#This Row],[INTEREST]],"")</f>
        <v>66.152937552115134</v>
      </c>
      <c r="I75" s="15">
        <f>IF(PaymentSchedule[[#This Row],[PMT NO]]&lt;&gt;"",PaymentSchedule[[#This Row],[BEGINNING BALANCE]]*(InterestRate/PaymentsPerYear),"")</f>
        <v>472.08650095691843</v>
      </c>
      <c r="J7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66581.353079895183</v>
      </c>
      <c r="K75" s="15">
        <f>IF(PaymentSchedule[[#This Row],[PMT NO]]&lt;&gt;"",SUM(INDEX(PaymentSchedule[INTEREST],1,1):PaymentSchedule[[#This Row],[INTEREST]]),"")</f>
        <v>31028.677144473259</v>
      </c>
    </row>
    <row r="76" spans="2:11" x14ac:dyDescent="0.2">
      <c r="B76" s="11">
        <f>IF(LoanIsGood,IF(ROW()-ROW(PaymentSchedule[[#Headers],[PMT NO]])&gt;ScheduledNumberOfPayments,"",ROW()-ROW(PaymentSchedule[[#Headers],[PMT NO]])),"")</f>
        <v>65</v>
      </c>
      <c r="C76" s="13">
        <f>IF(PaymentSchedule[[#This Row],[PMT NO]]&lt;&gt;"",EOMONTH(LoanStartDate,ROW(PaymentSchedule[[#This Row],[PMT NO]])-ROW(PaymentSchedule[[#Headers],[PMT NO]])-2)+DAY(LoanStartDate),"")</f>
        <v>44743</v>
      </c>
      <c r="D76" s="15">
        <f>IF(PaymentSchedule[[#This Row],[PMT NO]]&lt;&gt;"",IF(ROW()-ROW(PaymentSchedule[[#Headers],[BEGINNING BALANCE]])=1,LoanAmount,INDEX(PaymentSchedule[ENDING BALANCE],ROW()-ROW(PaymentSchedule[[#Headers],[BEGINNING BALANCE]])-1)),"")</f>
        <v>66581.353079895183</v>
      </c>
      <c r="E76" s="15">
        <f>IF(PaymentSchedule[[#This Row],[PMT NO]]&lt;&gt;"",ScheduledPayment,"")</f>
        <v>538.23943850903356</v>
      </c>
      <c r="F7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6" s="15">
        <f>IF(PaymentSchedule[[#This Row],[PMT NO]]&lt;&gt;"",PaymentSchedule[[#This Row],[TOTAL PAYMENT]]-PaymentSchedule[[#This Row],[INTEREST]],"")</f>
        <v>66.621520859775956</v>
      </c>
      <c r="I76" s="15">
        <f>IF(PaymentSchedule[[#This Row],[PMT NO]]&lt;&gt;"",PaymentSchedule[[#This Row],[BEGINNING BALANCE]]*(InterestRate/PaymentsPerYear),"")</f>
        <v>471.61791764925761</v>
      </c>
      <c r="J7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66514.731559035412</v>
      </c>
      <c r="K76" s="15">
        <f>IF(PaymentSchedule[[#This Row],[PMT NO]]&lt;&gt;"",SUM(INDEX(PaymentSchedule[INTEREST],1,1):PaymentSchedule[[#This Row],[INTEREST]]),"")</f>
        <v>31500.295062122517</v>
      </c>
    </row>
    <row r="77" spans="2:11" x14ac:dyDescent="0.2">
      <c r="B77" s="11">
        <f>IF(LoanIsGood,IF(ROW()-ROW(PaymentSchedule[[#Headers],[PMT NO]])&gt;ScheduledNumberOfPayments,"",ROW()-ROW(PaymentSchedule[[#Headers],[PMT NO]])),"")</f>
        <v>66</v>
      </c>
      <c r="C77" s="13">
        <f>IF(PaymentSchedule[[#This Row],[PMT NO]]&lt;&gt;"",EOMONTH(LoanStartDate,ROW(PaymentSchedule[[#This Row],[PMT NO]])-ROW(PaymentSchedule[[#Headers],[PMT NO]])-2)+DAY(LoanStartDate),"")</f>
        <v>44774</v>
      </c>
      <c r="D77" s="15">
        <f>IF(PaymentSchedule[[#This Row],[PMT NO]]&lt;&gt;"",IF(ROW()-ROW(PaymentSchedule[[#Headers],[BEGINNING BALANCE]])=1,LoanAmount,INDEX(PaymentSchedule[ENDING BALANCE],ROW()-ROW(PaymentSchedule[[#Headers],[BEGINNING BALANCE]])-1)),"")</f>
        <v>66514.731559035412</v>
      </c>
      <c r="E77" s="15">
        <f>IF(PaymentSchedule[[#This Row],[PMT NO]]&lt;&gt;"",ScheduledPayment,"")</f>
        <v>538.23943850903356</v>
      </c>
      <c r="F7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7" s="15">
        <f>IF(PaymentSchedule[[#This Row],[PMT NO]]&lt;&gt;"",PaymentSchedule[[#This Row],[TOTAL PAYMENT]]-PaymentSchedule[[#This Row],[INTEREST]],"")</f>
        <v>67.093423299199344</v>
      </c>
      <c r="I77" s="15">
        <f>IF(PaymentSchedule[[#This Row],[PMT NO]]&lt;&gt;"",PaymentSchedule[[#This Row],[BEGINNING BALANCE]]*(InterestRate/PaymentsPerYear),"")</f>
        <v>471.14601520983422</v>
      </c>
      <c r="J7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66447.638135736212</v>
      </c>
      <c r="K77" s="15">
        <f>IF(PaymentSchedule[[#This Row],[PMT NO]]&lt;&gt;"",SUM(INDEX(PaymentSchedule[INTEREST],1,1):PaymentSchedule[[#This Row],[INTEREST]]),"")</f>
        <v>31971.441077332351</v>
      </c>
    </row>
    <row r="78" spans="2:11" x14ac:dyDescent="0.2">
      <c r="B78" s="11">
        <f>IF(LoanIsGood,IF(ROW()-ROW(PaymentSchedule[[#Headers],[PMT NO]])&gt;ScheduledNumberOfPayments,"",ROW()-ROW(PaymentSchedule[[#Headers],[PMT NO]])),"")</f>
        <v>67</v>
      </c>
      <c r="C78" s="13">
        <f>IF(PaymentSchedule[[#This Row],[PMT NO]]&lt;&gt;"",EOMONTH(LoanStartDate,ROW(PaymentSchedule[[#This Row],[PMT NO]])-ROW(PaymentSchedule[[#Headers],[PMT NO]])-2)+DAY(LoanStartDate),"")</f>
        <v>44805</v>
      </c>
      <c r="D78" s="15">
        <f>IF(PaymentSchedule[[#This Row],[PMT NO]]&lt;&gt;"",IF(ROW()-ROW(PaymentSchedule[[#Headers],[BEGINNING BALANCE]])=1,LoanAmount,INDEX(PaymentSchedule[ENDING BALANCE],ROW()-ROW(PaymentSchedule[[#Headers],[BEGINNING BALANCE]])-1)),"")</f>
        <v>66447.638135736212</v>
      </c>
      <c r="E78" s="15">
        <f>IF(PaymentSchedule[[#This Row],[PMT NO]]&lt;&gt;"",ScheduledPayment,"")</f>
        <v>538.23943850903356</v>
      </c>
      <c r="F7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8" s="15">
        <f>IF(PaymentSchedule[[#This Row],[PMT NO]]&lt;&gt;"",PaymentSchedule[[#This Row],[TOTAL PAYMENT]]-PaymentSchedule[[#This Row],[INTEREST]],"")</f>
        <v>67.568668380902011</v>
      </c>
      <c r="I78" s="15">
        <f>IF(PaymentSchedule[[#This Row],[PMT NO]]&lt;&gt;"",PaymentSchedule[[#This Row],[BEGINNING BALANCE]]*(InterestRate/PaymentsPerYear),"")</f>
        <v>470.67077012813155</v>
      </c>
      <c r="J7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66380.069467355308</v>
      </c>
      <c r="K78" s="15">
        <f>IF(PaymentSchedule[[#This Row],[PMT NO]]&lt;&gt;"",SUM(INDEX(PaymentSchedule[INTEREST],1,1):PaymentSchedule[[#This Row],[INTEREST]]),"")</f>
        <v>32442.111847460481</v>
      </c>
    </row>
    <row r="79" spans="2:11" x14ac:dyDescent="0.2">
      <c r="B79" s="11">
        <f>IF(LoanIsGood,IF(ROW()-ROW(PaymentSchedule[[#Headers],[PMT NO]])&gt;ScheduledNumberOfPayments,"",ROW()-ROW(PaymentSchedule[[#Headers],[PMT NO]])),"")</f>
        <v>68</v>
      </c>
      <c r="C79" s="13">
        <f>IF(PaymentSchedule[[#This Row],[PMT NO]]&lt;&gt;"",EOMONTH(LoanStartDate,ROW(PaymentSchedule[[#This Row],[PMT NO]])-ROW(PaymentSchedule[[#Headers],[PMT NO]])-2)+DAY(LoanStartDate),"")</f>
        <v>44835</v>
      </c>
      <c r="D79" s="15">
        <f>IF(PaymentSchedule[[#This Row],[PMT NO]]&lt;&gt;"",IF(ROW()-ROW(PaymentSchedule[[#Headers],[BEGINNING BALANCE]])=1,LoanAmount,INDEX(PaymentSchedule[ENDING BALANCE],ROW()-ROW(PaymentSchedule[[#Headers],[BEGINNING BALANCE]])-1)),"")</f>
        <v>66380.069467355308</v>
      </c>
      <c r="E79" s="15">
        <f>IF(PaymentSchedule[[#This Row],[PMT NO]]&lt;&gt;"",ScheduledPayment,"")</f>
        <v>538.23943850903356</v>
      </c>
      <c r="F7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79" s="15">
        <f>IF(PaymentSchedule[[#This Row],[PMT NO]]&lt;&gt;"",PaymentSchedule[[#This Row],[TOTAL PAYMENT]]-PaymentSchedule[[#This Row],[INTEREST]],"")</f>
        <v>68.047279781933412</v>
      </c>
      <c r="I79" s="15">
        <f>IF(PaymentSchedule[[#This Row],[PMT NO]]&lt;&gt;"",PaymentSchedule[[#This Row],[BEGINNING BALANCE]]*(InterestRate/PaymentsPerYear),"")</f>
        <v>470.19215872710015</v>
      </c>
      <c r="J7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66312.02218757337</v>
      </c>
      <c r="K79" s="15">
        <f>IF(PaymentSchedule[[#This Row],[PMT NO]]&lt;&gt;"",SUM(INDEX(PaymentSchedule[INTEREST],1,1):PaymentSchedule[[#This Row],[INTEREST]]),"")</f>
        <v>32912.30400618758</v>
      </c>
    </row>
    <row r="80" spans="2:11" x14ac:dyDescent="0.2">
      <c r="B80" s="11">
        <f>IF(LoanIsGood,IF(ROW()-ROW(PaymentSchedule[[#Headers],[PMT NO]])&gt;ScheduledNumberOfPayments,"",ROW()-ROW(PaymentSchedule[[#Headers],[PMT NO]])),"")</f>
        <v>69</v>
      </c>
      <c r="C80" s="13">
        <f>IF(PaymentSchedule[[#This Row],[PMT NO]]&lt;&gt;"",EOMONTH(LoanStartDate,ROW(PaymentSchedule[[#This Row],[PMT NO]])-ROW(PaymentSchedule[[#Headers],[PMT NO]])-2)+DAY(LoanStartDate),"")</f>
        <v>44866</v>
      </c>
      <c r="D80" s="15">
        <f>IF(PaymentSchedule[[#This Row],[PMT NO]]&lt;&gt;"",IF(ROW()-ROW(PaymentSchedule[[#Headers],[BEGINNING BALANCE]])=1,LoanAmount,INDEX(PaymentSchedule[ENDING BALANCE],ROW()-ROW(PaymentSchedule[[#Headers],[BEGINNING BALANCE]])-1)),"")</f>
        <v>66312.02218757337</v>
      </c>
      <c r="E80" s="15">
        <f>IF(PaymentSchedule[[#This Row],[PMT NO]]&lt;&gt;"",ScheduledPayment,"")</f>
        <v>538.23943850903356</v>
      </c>
      <c r="F8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0" s="15">
        <f>IF(PaymentSchedule[[#This Row],[PMT NO]]&lt;&gt;"",PaymentSchedule[[#This Row],[TOTAL PAYMENT]]-PaymentSchedule[[#This Row],[INTEREST]],"")</f>
        <v>68.529281347055473</v>
      </c>
      <c r="I80" s="15">
        <f>IF(PaymentSchedule[[#This Row],[PMT NO]]&lt;&gt;"",PaymentSchedule[[#This Row],[BEGINNING BALANCE]]*(InterestRate/PaymentsPerYear),"")</f>
        <v>469.71015716197809</v>
      </c>
      <c r="J8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66243.492906226311</v>
      </c>
      <c r="K80" s="15">
        <f>IF(PaymentSchedule[[#This Row],[PMT NO]]&lt;&gt;"",SUM(INDEX(PaymentSchedule[INTEREST],1,1):PaymentSchedule[[#This Row],[INTEREST]]),"")</f>
        <v>33382.014163349559</v>
      </c>
    </row>
    <row r="81" spans="2:11" x14ac:dyDescent="0.2">
      <c r="B81" s="11">
        <f>IF(LoanIsGood,IF(ROW()-ROW(PaymentSchedule[[#Headers],[PMT NO]])&gt;ScheduledNumberOfPayments,"",ROW()-ROW(PaymentSchedule[[#Headers],[PMT NO]])),"")</f>
        <v>70</v>
      </c>
      <c r="C81" s="13">
        <f>IF(PaymentSchedule[[#This Row],[PMT NO]]&lt;&gt;"",EOMONTH(LoanStartDate,ROW(PaymentSchedule[[#This Row],[PMT NO]])-ROW(PaymentSchedule[[#Headers],[PMT NO]])-2)+DAY(LoanStartDate),"")</f>
        <v>44896</v>
      </c>
      <c r="D81" s="15">
        <f>IF(PaymentSchedule[[#This Row],[PMT NO]]&lt;&gt;"",IF(ROW()-ROW(PaymentSchedule[[#Headers],[BEGINNING BALANCE]])=1,LoanAmount,INDEX(PaymentSchedule[ENDING BALANCE],ROW()-ROW(PaymentSchedule[[#Headers],[BEGINNING BALANCE]])-1)),"")</f>
        <v>66243.492906226311</v>
      </c>
      <c r="E81" s="15">
        <f>IF(PaymentSchedule[[#This Row],[PMT NO]]&lt;&gt;"",ScheduledPayment,"")</f>
        <v>538.23943850903356</v>
      </c>
      <c r="F8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1" s="15">
        <f>IF(PaymentSchedule[[#This Row],[PMT NO]]&lt;&gt;"",PaymentSchedule[[#This Row],[TOTAL PAYMENT]]-PaymentSchedule[[#This Row],[INTEREST]],"")</f>
        <v>69.014697089930507</v>
      </c>
      <c r="I81" s="15">
        <f>IF(PaymentSchedule[[#This Row],[PMT NO]]&lt;&gt;"",PaymentSchedule[[#This Row],[BEGINNING BALANCE]]*(InterestRate/PaymentsPerYear),"")</f>
        <v>469.22474141910305</v>
      </c>
      <c r="J8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66174.478209136374</v>
      </c>
      <c r="K81" s="15">
        <f>IF(PaymentSchedule[[#This Row],[PMT NO]]&lt;&gt;"",SUM(INDEX(PaymentSchedule[INTEREST],1,1):PaymentSchedule[[#This Row],[INTEREST]]),"")</f>
        <v>33851.238904768659</v>
      </c>
    </row>
    <row r="82" spans="2:11" x14ac:dyDescent="0.2">
      <c r="B82" s="11">
        <f>IF(LoanIsGood,IF(ROW()-ROW(PaymentSchedule[[#Headers],[PMT NO]])&gt;ScheduledNumberOfPayments,"",ROW()-ROW(PaymentSchedule[[#Headers],[PMT NO]])),"")</f>
        <v>71</v>
      </c>
      <c r="C82" s="13">
        <f>IF(PaymentSchedule[[#This Row],[PMT NO]]&lt;&gt;"",EOMONTH(LoanStartDate,ROW(PaymentSchedule[[#This Row],[PMT NO]])-ROW(PaymentSchedule[[#Headers],[PMT NO]])-2)+DAY(LoanStartDate),"")</f>
        <v>44927</v>
      </c>
      <c r="D82" s="15">
        <f>IF(PaymentSchedule[[#This Row],[PMT NO]]&lt;&gt;"",IF(ROW()-ROW(PaymentSchedule[[#Headers],[BEGINNING BALANCE]])=1,LoanAmount,INDEX(PaymentSchedule[ENDING BALANCE],ROW()-ROW(PaymentSchedule[[#Headers],[BEGINNING BALANCE]])-1)),"")</f>
        <v>66174.478209136374</v>
      </c>
      <c r="E82" s="15">
        <f>IF(PaymentSchedule[[#This Row],[PMT NO]]&lt;&gt;"",ScheduledPayment,"")</f>
        <v>538.23943850903356</v>
      </c>
      <c r="F8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2" s="15">
        <f>IF(PaymentSchedule[[#This Row],[PMT NO]]&lt;&gt;"",PaymentSchedule[[#This Row],[TOTAL PAYMENT]]-PaymentSchedule[[#This Row],[INTEREST]],"")</f>
        <v>69.503551194317538</v>
      </c>
      <c r="I82" s="15">
        <f>IF(PaymentSchedule[[#This Row],[PMT NO]]&lt;&gt;"",PaymentSchedule[[#This Row],[BEGINNING BALANCE]]*(InterestRate/PaymentsPerYear),"")</f>
        <v>468.73588731471602</v>
      </c>
      <c r="J8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66104.974657942061</v>
      </c>
      <c r="K82" s="15">
        <f>IF(PaymentSchedule[[#This Row],[PMT NO]]&lt;&gt;"",SUM(INDEX(PaymentSchedule[INTEREST],1,1):PaymentSchedule[[#This Row],[INTEREST]]),"")</f>
        <v>34319.974792083376</v>
      </c>
    </row>
    <row r="83" spans="2:11" x14ac:dyDescent="0.2">
      <c r="B83" s="11">
        <f>IF(LoanIsGood,IF(ROW()-ROW(PaymentSchedule[[#Headers],[PMT NO]])&gt;ScheduledNumberOfPayments,"",ROW()-ROW(PaymentSchedule[[#Headers],[PMT NO]])),"")</f>
        <v>72</v>
      </c>
      <c r="C83" s="13">
        <f>IF(PaymentSchedule[[#This Row],[PMT NO]]&lt;&gt;"",EOMONTH(LoanStartDate,ROW(PaymentSchedule[[#This Row],[PMT NO]])-ROW(PaymentSchedule[[#Headers],[PMT NO]])-2)+DAY(LoanStartDate),"")</f>
        <v>44958</v>
      </c>
      <c r="D83" s="15">
        <f>IF(PaymentSchedule[[#This Row],[PMT NO]]&lt;&gt;"",IF(ROW()-ROW(PaymentSchedule[[#Headers],[BEGINNING BALANCE]])=1,LoanAmount,INDEX(PaymentSchedule[ENDING BALANCE],ROW()-ROW(PaymentSchedule[[#Headers],[BEGINNING BALANCE]])-1)),"")</f>
        <v>66104.974657942061</v>
      </c>
      <c r="E83" s="15">
        <f>IF(PaymentSchedule[[#This Row],[PMT NO]]&lt;&gt;"",ScheduledPayment,"")</f>
        <v>538.23943850903356</v>
      </c>
      <c r="F8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3" s="15">
        <f>IF(PaymentSchedule[[#This Row],[PMT NO]]&lt;&gt;"",PaymentSchedule[[#This Row],[TOTAL PAYMENT]]-PaymentSchedule[[#This Row],[INTEREST]],"")</f>
        <v>69.995868015277267</v>
      </c>
      <c r="I83" s="15">
        <f>IF(PaymentSchedule[[#This Row],[PMT NO]]&lt;&gt;"",PaymentSchedule[[#This Row],[BEGINNING BALANCE]]*(InterestRate/PaymentsPerYear),"")</f>
        <v>468.24357049375629</v>
      </c>
      <c r="J8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66034.978789926783</v>
      </c>
      <c r="K83" s="15">
        <f>IF(PaymentSchedule[[#This Row],[PMT NO]]&lt;&gt;"",SUM(INDEX(PaymentSchedule[INTEREST],1,1):PaymentSchedule[[#This Row],[INTEREST]]),"")</f>
        <v>34788.218362577136</v>
      </c>
    </row>
    <row r="84" spans="2:11" x14ac:dyDescent="0.2">
      <c r="B84" s="11">
        <f>IF(LoanIsGood,IF(ROW()-ROW(PaymentSchedule[[#Headers],[PMT NO]])&gt;ScheduledNumberOfPayments,"",ROW()-ROW(PaymentSchedule[[#Headers],[PMT NO]])),"")</f>
        <v>73</v>
      </c>
      <c r="C84" s="13">
        <f>IF(PaymentSchedule[[#This Row],[PMT NO]]&lt;&gt;"",EOMONTH(LoanStartDate,ROW(PaymentSchedule[[#This Row],[PMT NO]])-ROW(PaymentSchedule[[#Headers],[PMT NO]])-2)+DAY(LoanStartDate),"")</f>
        <v>44986</v>
      </c>
      <c r="D84" s="15">
        <f>IF(PaymentSchedule[[#This Row],[PMT NO]]&lt;&gt;"",IF(ROW()-ROW(PaymentSchedule[[#Headers],[BEGINNING BALANCE]])=1,LoanAmount,INDEX(PaymentSchedule[ENDING BALANCE],ROW()-ROW(PaymentSchedule[[#Headers],[BEGINNING BALANCE]])-1)),"")</f>
        <v>66034.978789926783</v>
      </c>
      <c r="E84" s="15">
        <f>IF(PaymentSchedule[[#This Row],[PMT NO]]&lt;&gt;"",ScheduledPayment,"")</f>
        <v>538.23943850903356</v>
      </c>
      <c r="F8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4" s="15">
        <f>IF(PaymentSchedule[[#This Row],[PMT NO]]&lt;&gt;"",PaymentSchedule[[#This Row],[TOTAL PAYMENT]]-PaymentSchedule[[#This Row],[INTEREST]],"")</f>
        <v>70.491672080385456</v>
      </c>
      <c r="I84" s="15">
        <f>IF(PaymentSchedule[[#This Row],[PMT NO]]&lt;&gt;"",PaymentSchedule[[#This Row],[BEGINNING BALANCE]]*(InterestRate/PaymentsPerYear),"")</f>
        <v>467.74776642864811</v>
      </c>
      <c r="J8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65964.487117846395</v>
      </c>
      <c r="K84" s="15">
        <f>IF(PaymentSchedule[[#This Row],[PMT NO]]&lt;&gt;"",SUM(INDEX(PaymentSchedule[INTEREST],1,1):PaymentSchedule[[#This Row],[INTEREST]]),"")</f>
        <v>35255.966129005785</v>
      </c>
    </row>
    <row r="85" spans="2:11" x14ac:dyDescent="0.2">
      <c r="B85" s="11">
        <f>IF(LoanIsGood,IF(ROW()-ROW(PaymentSchedule[[#Headers],[PMT NO]])&gt;ScheduledNumberOfPayments,"",ROW()-ROW(PaymentSchedule[[#Headers],[PMT NO]])),"")</f>
        <v>74</v>
      </c>
      <c r="C85" s="13">
        <f>IF(PaymentSchedule[[#This Row],[PMT NO]]&lt;&gt;"",EOMONTH(LoanStartDate,ROW(PaymentSchedule[[#This Row],[PMT NO]])-ROW(PaymentSchedule[[#Headers],[PMT NO]])-2)+DAY(LoanStartDate),"")</f>
        <v>45017</v>
      </c>
      <c r="D85" s="15">
        <f>IF(PaymentSchedule[[#This Row],[PMT NO]]&lt;&gt;"",IF(ROW()-ROW(PaymentSchedule[[#Headers],[BEGINNING BALANCE]])=1,LoanAmount,INDEX(PaymentSchedule[ENDING BALANCE],ROW()-ROW(PaymentSchedule[[#Headers],[BEGINNING BALANCE]])-1)),"")</f>
        <v>65964.487117846395</v>
      </c>
      <c r="E85" s="15">
        <f>IF(PaymentSchedule[[#This Row],[PMT NO]]&lt;&gt;"",ScheduledPayment,"")</f>
        <v>538.23943850903356</v>
      </c>
      <c r="F8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5" s="15">
        <f>IF(PaymentSchedule[[#This Row],[PMT NO]]&lt;&gt;"",PaymentSchedule[[#This Row],[TOTAL PAYMENT]]-PaymentSchedule[[#This Row],[INTEREST]],"")</f>
        <v>70.990988090954886</v>
      </c>
      <c r="I85" s="15">
        <f>IF(PaymentSchedule[[#This Row],[PMT NO]]&lt;&gt;"",PaymentSchedule[[#This Row],[BEGINNING BALANCE]]*(InterestRate/PaymentsPerYear),"")</f>
        <v>467.24845041807868</v>
      </c>
      <c r="J8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65893.49612975544</v>
      </c>
      <c r="K85" s="15">
        <f>IF(PaymentSchedule[[#This Row],[PMT NO]]&lt;&gt;"",SUM(INDEX(PaymentSchedule[INTEREST],1,1):PaymentSchedule[[#This Row],[INTEREST]]),"")</f>
        <v>35723.21457942386</v>
      </c>
    </row>
    <row r="86" spans="2:11" x14ac:dyDescent="0.2">
      <c r="B86" s="11">
        <f>IF(LoanIsGood,IF(ROW()-ROW(PaymentSchedule[[#Headers],[PMT NO]])&gt;ScheduledNumberOfPayments,"",ROW()-ROW(PaymentSchedule[[#Headers],[PMT NO]])),"")</f>
        <v>75</v>
      </c>
      <c r="C86" s="13">
        <f>IF(PaymentSchedule[[#This Row],[PMT NO]]&lt;&gt;"",EOMONTH(LoanStartDate,ROW(PaymentSchedule[[#This Row],[PMT NO]])-ROW(PaymentSchedule[[#Headers],[PMT NO]])-2)+DAY(LoanStartDate),"")</f>
        <v>45047</v>
      </c>
      <c r="D86" s="15">
        <f>IF(PaymentSchedule[[#This Row],[PMT NO]]&lt;&gt;"",IF(ROW()-ROW(PaymentSchedule[[#Headers],[BEGINNING BALANCE]])=1,LoanAmount,INDEX(PaymentSchedule[ENDING BALANCE],ROW()-ROW(PaymentSchedule[[#Headers],[BEGINNING BALANCE]])-1)),"")</f>
        <v>65893.49612975544</v>
      </c>
      <c r="E86" s="15">
        <f>IF(PaymentSchedule[[#This Row],[PMT NO]]&lt;&gt;"",ScheduledPayment,"")</f>
        <v>538.23943850903356</v>
      </c>
      <c r="F8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6" s="15">
        <f>IF(PaymentSchedule[[#This Row],[PMT NO]]&lt;&gt;"",PaymentSchedule[[#This Row],[TOTAL PAYMENT]]-PaymentSchedule[[#This Row],[INTEREST]],"")</f>
        <v>71.49384092326585</v>
      </c>
      <c r="I86" s="15">
        <f>IF(PaymentSchedule[[#This Row],[PMT NO]]&lt;&gt;"",PaymentSchedule[[#This Row],[BEGINNING BALANCE]]*(InterestRate/PaymentsPerYear),"")</f>
        <v>466.74559758576771</v>
      </c>
      <c r="J8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65822.002288832169</v>
      </c>
      <c r="K86" s="15">
        <f>IF(PaymentSchedule[[#This Row],[PMT NO]]&lt;&gt;"",SUM(INDEX(PaymentSchedule[INTEREST],1,1):PaymentSchedule[[#This Row],[INTEREST]]),"")</f>
        <v>36189.960177009627</v>
      </c>
    </row>
    <row r="87" spans="2:11" x14ac:dyDescent="0.2">
      <c r="B87" s="11">
        <f>IF(LoanIsGood,IF(ROW()-ROW(PaymentSchedule[[#Headers],[PMT NO]])&gt;ScheduledNumberOfPayments,"",ROW()-ROW(PaymentSchedule[[#Headers],[PMT NO]])),"")</f>
        <v>76</v>
      </c>
      <c r="C87" s="13">
        <f>IF(PaymentSchedule[[#This Row],[PMT NO]]&lt;&gt;"",EOMONTH(LoanStartDate,ROW(PaymentSchedule[[#This Row],[PMT NO]])-ROW(PaymentSchedule[[#Headers],[PMT NO]])-2)+DAY(LoanStartDate),"")</f>
        <v>45078</v>
      </c>
      <c r="D87" s="15">
        <f>IF(PaymentSchedule[[#This Row],[PMT NO]]&lt;&gt;"",IF(ROW()-ROW(PaymentSchedule[[#Headers],[BEGINNING BALANCE]])=1,LoanAmount,INDEX(PaymentSchedule[ENDING BALANCE],ROW()-ROW(PaymentSchedule[[#Headers],[BEGINNING BALANCE]])-1)),"")</f>
        <v>65822.002288832169</v>
      </c>
      <c r="E87" s="15">
        <f>IF(PaymentSchedule[[#This Row],[PMT NO]]&lt;&gt;"",ScheduledPayment,"")</f>
        <v>538.23943850903356</v>
      </c>
      <c r="F8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7" s="15">
        <f>IF(PaymentSchedule[[#This Row],[PMT NO]]&lt;&gt;"",PaymentSchedule[[#This Row],[TOTAL PAYMENT]]-PaymentSchedule[[#This Row],[INTEREST]],"")</f>
        <v>72.000255629805679</v>
      </c>
      <c r="I87" s="15">
        <f>IF(PaymentSchedule[[#This Row],[PMT NO]]&lt;&gt;"",PaymentSchedule[[#This Row],[BEGINNING BALANCE]]*(InterestRate/PaymentsPerYear),"")</f>
        <v>466.23918287922788</v>
      </c>
      <c r="J8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65750.002033202371</v>
      </c>
      <c r="K87" s="15">
        <f>IF(PaymentSchedule[[#This Row],[PMT NO]]&lt;&gt;"",SUM(INDEX(PaymentSchedule[INTEREST],1,1):PaymentSchedule[[#This Row],[INTEREST]]),"")</f>
        <v>36656.199359888851</v>
      </c>
    </row>
    <row r="88" spans="2:11" x14ac:dyDescent="0.2">
      <c r="B88" s="11">
        <f>IF(LoanIsGood,IF(ROW()-ROW(PaymentSchedule[[#Headers],[PMT NO]])&gt;ScheduledNumberOfPayments,"",ROW()-ROW(PaymentSchedule[[#Headers],[PMT NO]])),"")</f>
        <v>77</v>
      </c>
      <c r="C88" s="13">
        <f>IF(PaymentSchedule[[#This Row],[PMT NO]]&lt;&gt;"",EOMONTH(LoanStartDate,ROW(PaymentSchedule[[#This Row],[PMT NO]])-ROW(PaymentSchedule[[#Headers],[PMT NO]])-2)+DAY(LoanStartDate),"")</f>
        <v>45108</v>
      </c>
      <c r="D88" s="15">
        <f>IF(PaymentSchedule[[#This Row],[PMT NO]]&lt;&gt;"",IF(ROW()-ROW(PaymentSchedule[[#Headers],[BEGINNING BALANCE]])=1,LoanAmount,INDEX(PaymentSchedule[ENDING BALANCE],ROW()-ROW(PaymentSchedule[[#Headers],[BEGINNING BALANCE]])-1)),"")</f>
        <v>65750.002033202371</v>
      </c>
      <c r="E88" s="15">
        <f>IF(PaymentSchedule[[#This Row],[PMT NO]]&lt;&gt;"",ScheduledPayment,"")</f>
        <v>538.23943850903356</v>
      </c>
      <c r="F8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8" s="15">
        <f>IF(PaymentSchedule[[#This Row],[PMT NO]]&lt;&gt;"",PaymentSchedule[[#This Row],[TOTAL PAYMENT]]-PaymentSchedule[[#This Row],[INTEREST]],"")</f>
        <v>72.510257440516739</v>
      </c>
      <c r="I88" s="15">
        <f>IF(PaymentSchedule[[#This Row],[PMT NO]]&lt;&gt;"",PaymentSchedule[[#This Row],[BEGINNING BALANCE]]*(InterestRate/PaymentsPerYear),"")</f>
        <v>465.72918106851682</v>
      </c>
      <c r="J8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65677.491775761853</v>
      </c>
      <c r="K88" s="15">
        <f>IF(PaymentSchedule[[#This Row],[PMT NO]]&lt;&gt;"",SUM(INDEX(PaymentSchedule[INTEREST],1,1):PaymentSchedule[[#This Row],[INTEREST]]),"")</f>
        <v>37121.928540957371</v>
      </c>
    </row>
    <row r="89" spans="2:11" x14ac:dyDescent="0.2">
      <c r="B89" s="11">
        <f>IF(LoanIsGood,IF(ROW()-ROW(PaymentSchedule[[#Headers],[PMT NO]])&gt;ScheduledNumberOfPayments,"",ROW()-ROW(PaymentSchedule[[#Headers],[PMT NO]])),"")</f>
        <v>78</v>
      </c>
      <c r="C89" s="13">
        <f>IF(PaymentSchedule[[#This Row],[PMT NO]]&lt;&gt;"",EOMONTH(LoanStartDate,ROW(PaymentSchedule[[#This Row],[PMT NO]])-ROW(PaymentSchedule[[#Headers],[PMT NO]])-2)+DAY(LoanStartDate),"")</f>
        <v>45139</v>
      </c>
      <c r="D89" s="15">
        <f>IF(PaymentSchedule[[#This Row],[PMT NO]]&lt;&gt;"",IF(ROW()-ROW(PaymentSchedule[[#Headers],[BEGINNING BALANCE]])=1,LoanAmount,INDEX(PaymentSchedule[ENDING BALANCE],ROW()-ROW(PaymentSchedule[[#Headers],[BEGINNING BALANCE]])-1)),"")</f>
        <v>65677.491775761853</v>
      </c>
      <c r="E89" s="15">
        <f>IF(PaymentSchedule[[#This Row],[PMT NO]]&lt;&gt;"",ScheduledPayment,"")</f>
        <v>538.23943850903356</v>
      </c>
      <c r="F8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8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89" s="15">
        <f>IF(PaymentSchedule[[#This Row],[PMT NO]]&lt;&gt;"",PaymentSchedule[[#This Row],[TOTAL PAYMENT]]-PaymentSchedule[[#This Row],[INTEREST]],"")</f>
        <v>73.023871764053752</v>
      </c>
      <c r="I89" s="15">
        <f>IF(PaymentSchedule[[#This Row],[PMT NO]]&lt;&gt;"",PaymentSchedule[[#This Row],[BEGINNING BALANCE]]*(InterestRate/PaymentsPerYear),"")</f>
        <v>465.21556674497981</v>
      </c>
      <c r="J8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65604.467903997793</v>
      </c>
      <c r="K89" s="15">
        <f>IF(PaymentSchedule[[#This Row],[PMT NO]]&lt;&gt;"",SUM(INDEX(PaymentSchedule[INTEREST],1,1):PaymentSchedule[[#This Row],[INTEREST]]),"")</f>
        <v>37587.144107702348</v>
      </c>
    </row>
    <row r="90" spans="2:11" x14ac:dyDescent="0.2">
      <c r="B90" s="11">
        <f>IF(LoanIsGood,IF(ROW()-ROW(PaymentSchedule[[#Headers],[PMT NO]])&gt;ScheduledNumberOfPayments,"",ROW()-ROW(PaymentSchedule[[#Headers],[PMT NO]])),"")</f>
        <v>79</v>
      </c>
      <c r="C90" s="13">
        <f>IF(PaymentSchedule[[#This Row],[PMT NO]]&lt;&gt;"",EOMONTH(LoanStartDate,ROW(PaymentSchedule[[#This Row],[PMT NO]])-ROW(PaymentSchedule[[#Headers],[PMT NO]])-2)+DAY(LoanStartDate),"")</f>
        <v>45170</v>
      </c>
      <c r="D90" s="15">
        <f>IF(PaymentSchedule[[#This Row],[PMT NO]]&lt;&gt;"",IF(ROW()-ROW(PaymentSchedule[[#Headers],[BEGINNING BALANCE]])=1,LoanAmount,INDEX(PaymentSchedule[ENDING BALANCE],ROW()-ROW(PaymentSchedule[[#Headers],[BEGINNING BALANCE]])-1)),"")</f>
        <v>65604.467903997793</v>
      </c>
      <c r="E90" s="15">
        <f>IF(PaymentSchedule[[#This Row],[PMT NO]]&lt;&gt;"",ScheduledPayment,"")</f>
        <v>538.23943850903356</v>
      </c>
      <c r="F9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0" s="15">
        <f>IF(PaymentSchedule[[#This Row],[PMT NO]]&lt;&gt;"",PaymentSchedule[[#This Row],[TOTAL PAYMENT]]-PaymentSchedule[[#This Row],[INTEREST]],"")</f>
        <v>73.541124189049185</v>
      </c>
      <c r="I90" s="15">
        <f>IF(PaymentSchedule[[#This Row],[PMT NO]]&lt;&gt;"",PaymentSchedule[[#This Row],[BEGINNING BALANCE]]*(InterestRate/PaymentsPerYear),"")</f>
        <v>464.69831431998438</v>
      </c>
      <c r="J9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65530.926779808746</v>
      </c>
      <c r="K90" s="15">
        <f>IF(PaymentSchedule[[#This Row],[PMT NO]]&lt;&gt;"",SUM(INDEX(PaymentSchedule[INTEREST],1,1):PaymentSchedule[[#This Row],[INTEREST]]),"")</f>
        <v>38051.842422022331</v>
      </c>
    </row>
    <row r="91" spans="2:11" x14ac:dyDescent="0.2">
      <c r="B91" s="11">
        <f>IF(LoanIsGood,IF(ROW()-ROW(PaymentSchedule[[#Headers],[PMT NO]])&gt;ScheduledNumberOfPayments,"",ROW()-ROW(PaymentSchedule[[#Headers],[PMT NO]])),"")</f>
        <v>80</v>
      </c>
      <c r="C91" s="13">
        <f>IF(PaymentSchedule[[#This Row],[PMT NO]]&lt;&gt;"",EOMONTH(LoanStartDate,ROW(PaymentSchedule[[#This Row],[PMT NO]])-ROW(PaymentSchedule[[#Headers],[PMT NO]])-2)+DAY(LoanStartDate),"")</f>
        <v>45200</v>
      </c>
      <c r="D91" s="15">
        <f>IF(PaymentSchedule[[#This Row],[PMT NO]]&lt;&gt;"",IF(ROW()-ROW(PaymentSchedule[[#Headers],[BEGINNING BALANCE]])=1,LoanAmount,INDEX(PaymentSchedule[ENDING BALANCE],ROW()-ROW(PaymentSchedule[[#Headers],[BEGINNING BALANCE]])-1)),"")</f>
        <v>65530.926779808746</v>
      </c>
      <c r="E91" s="15">
        <f>IF(PaymentSchedule[[#This Row],[PMT NO]]&lt;&gt;"",ScheduledPayment,"")</f>
        <v>538.23943850903356</v>
      </c>
      <c r="F9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1" s="15">
        <f>IF(PaymentSchedule[[#This Row],[PMT NO]]&lt;&gt;"",PaymentSchedule[[#This Row],[TOTAL PAYMENT]]-PaymentSchedule[[#This Row],[INTEREST]],"")</f>
        <v>74.062040485388252</v>
      </c>
      <c r="I91" s="15">
        <f>IF(PaymentSchedule[[#This Row],[PMT NO]]&lt;&gt;"",PaymentSchedule[[#This Row],[BEGINNING BALANCE]]*(InterestRate/PaymentsPerYear),"")</f>
        <v>464.17739802364531</v>
      </c>
      <c r="J9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65456.864739323355</v>
      </c>
      <c r="K91" s="15">
        <f>IF(PaymentSchedule[[#This Row],[PMT NO]]&lt;&gt;"",SUM(INDEX(PaymentSchedule[INTEREST],1,1):PaymentSchedule[[#This Row],[INTEREST]]),"")</f>
        <v>38516.019820045978</v>
      </c>
    </row>
    <row r="92" spans="2:11" x14ac:dyDescent="0.2">
      <c r="B92" s="11">
        <f>IF(LoanIsGood,IF(ROW()-ROW(PaymentSchedule[[#Headers],[PMT NO]])&gt;ScheduledNumberOfPayments,"",ROW()-ROW(PaymentSchedule[[#Headers],[PMT NO]])),"")</f>
        <v>81</v>
      </c>
      <c r="C92" s="13">
        <f>IF(PaymentSchedule[[#This Row],[PMT NO]]&lt;&gt;"",EOMONTH(LoanStartDate,ROW(PaymentSchedule[[#This Row],[PMT NO]])-ROW(PaymentSchedule[[#Headers],[PMT NO]])-2)+DAY(LoanStartDate),"")</f>
        <v>45231</v>
      </c>
      <c r="D92" s="15">
        <f>IF(PaymentSchedule[[#This Row],[PMT NO]]&lt;&gt;"",IF(ROW()-ROW(PaymentSchedule[[#Headers],[BEGINNING BALANCE]])=1,LoanAmount,INDEX(PaymentSchedule[ENDING BALANCE],ROW()-ROW(PaymentSchedule[[#Headers],[BEGINNING BALANCE]])-1)),"")</f>
        <v>65456.864739323355</v>
      </c>
      <c r="E92" s="15">
        <f>IF(PaymentSchedule[[#This Row],[PMT NO]]&lt;&gt;"",ScheduledPayment,"")</f>
        <v>538.23943850903356</v>
      </c>
      <c r="F9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2" s="15">
        <f>IF(PaymentSchedule[[#This Row],[PMT NO]]&lt;&gt;"",PaymentSchedule[[#This Row],[TOTAL PAYMENT]]-PaymentSchedule[[#This Row],[INTEREST]],"")</f>
        <v>74.586646605493115</v>
      </c>
      <c r="I92" s="15">
        <f>IF(PaymentSchedule[[#This Row],[PMT NO]]&lt;&gt;"",PaymentSchedule[[#This Row],[BEGINNING BALANCE]]*(InterestRate/PaymentsPerYear),"")</f>
        <v>463.65279190354045</v>
      </c>
      <c r="J9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65382.278092717861</v>
      </c>
      <c r="K92" s="15">
        <f>IF(PaymentSchedule[[#This Row],[PMT NO]]&lt;&gt;"",SUM(INDEX(PaymentSchedule[INTEREST],1,1):PaymentSchedule[[#This Row],[INTEREST]]),"")</f>
        <v>38979.672611949522</v>
      </c>
    </row>
    <row r="93" spans="2:11" x14ac:dyDescent="0.2">
      <c r="B93" s="11">
        <f>IF(LoanIsGood,IF(ROW()-ROW(PaymentSchedule[[#Headers],[PMT NO]])&gt;ScheduledNumberOfPayments,"",ROW()-ROW(PaymentSchedule[[#Headers],[PMT NO]])),"")</f>
        <v>82</v>
      </c>
      <c r="C93" s="13">
        <f>IF(PaymentSchedule[[#This Row],[PMT NO]]&lt;&gt;"",EOMONTH(LoanStartDate,ROW(PaymentSchedule[[#This Row],[PMT NO]])-ROW(PaymentSchedule[[#Headers],[PMT NO]])-2)+DAY(LoanStartDate),"")</f>
        <v>45261</v>
      </c>
      <c r="D93" s="15">
        <f>IF(PaymentSchedule[[#This Row],[PMT NO]]&lt;&gt;"",IF(ROW()-ROW(PaymentSchedule[[#Headers],[BEGINNING BALANCE]])=1,LoanAmount,INDEX(PaymentSchedule[ENDING BALANCE],ROW()-ROW(PaymentSchedule[[#Headers],[BEGINNING BALANCE]])-1)),"")</f>
        <v>65382.278092717861</v>
      </c>
      <c r="E93" s="15">
        <f>IF(PaymentSchedule[[#This Row],[PMT NO]]&lt;&gt;"",ScheduledPayment,"")</f>
        <v>538.23943850903356</v>
      </c>
      <c r="F9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3" s="15">
        <f>IF(PaymentSchedule[[#This Row],[PMT NO]]&lt;&gt;"",PaymentSchedule[[#This Row],[TOTAL PAYMENT]]-PaymentSchedule[[#This Row],[INTEREST]],"")</f>
        <v>75.114968685615338</v>
      </c>
      <c r="I93" s="15">
        <f>IF(PaymentSchedule[[#This Row],[PMT NO]]&lt;&gt;"",PaymentSchedule[[#This Row],[BEGINNING BALANCE]]*(InterestRate/PaymentsPerYear),"")</f>
        <v>463.12446982341822</v>
      </c>
      <c r="J9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65307.163124032246</v>
      </c>
      <c r="K93" s="15">
        <f>IF(PaymentSchedule[[#This Row],[PMT NO]]&lt;&gt;"",SUM(INDEX(PaymentSchedule[INTEREST],1,1):PaymentSchedule[[#This Row],[INTEREST]]),"")</f>
        <v>39442.797081772937</v>
      </c>
    </row>
    <row r="94" spans="2:11" x14ac:dyDescent="0.2">
      <c r="B94" s="11">
        <f>IF(LoanIsGood,IF(ROW()-ROW(PaymentSchedule[[#Headers],[PMT NO]])&gt;ScheduledNumberOfPayments,"",ROW()-ROW(PaymentSchedule[[#Headers],[PMT NO]])),"")</f>
        <v>83</v>
      </c>
      <c r="C94" s="13">
        <f>IF(PaymentSchedule[[#This Row],[PMT NO]]&lt;&gt;"",EOMONTH(LoanStartDate,ROW(PaymentSchedule[[#This Row],[PMT NO]])-ROW(PaymentSchedule[[#Headers],[PMT NO]])-2)+DAY(LoanStartDate),"")</f>
        <v>45292</v>
      </c>
      <c r="D94" s="15">
        <f>IF(PaymentSchedule[[#This Row],[PMT NO]]&lt;&gt;"",IF(ROW()-ROW(PaymentSchedule[[#Headers],[BEGINNING BALANCE]])=1,LoanAmount,INDEX(PaymentSchedule[ENDING BALANCE],ROW()-ROW(PaymentSchedule[[#Headers],[BEGINNING BALANCE]])-1)),"")</f>
        <v>65307.163124032246</v>
      </c>
      <c r="E94" s="15">
        <f>IF(PaymentSchedule[[#This Row],[PMT NO]]&lt;&gt;"",ScheduledPayment,"")</f>
        <v>538.23943850903356</v>
      </c>
      <c r="F9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4" s="15">
        <f>IF(PaymentSchedule[[#This Row],[PMT NO]]&lt;&gt;"",PaymentSchedule[[#This Row],[TOTAL PAYMENT]]-PaymentSchedule[[#This Row],[INTEREST]],"")</f>
        <v>75.64703304713845</v>
      </c>
      <c r="I94" s="15">
        <f>IF(PaymentSchedule[[#This Row],[PMT NO]]&lt;&gt;"",PaymentSchedule[[#This Row],[BEGINNING BALANCE]]*(InterestRate/PaymentsPerYear),"")</f>
        <v>462.59240546189511</v>
      </c>
      <c r="J9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65231.516090985104</v>
      </c>
      <c r="K94" s="15">
        <f>IF(PaymentSchedule[[#This Row],[PMT NO]]&lt;&gt;"",SUM(INDEX(PaymentSchedule[INTEREST],1,1):PaymentSchedule[[#This Row],[INTEREST]]),"")</f>
        <v>39905.389487234832</v>
      </c>
    </row>
    <row r="95" spans="2:11" x14ac:dyDescent="0.2">
      <c r="B95" s="11">
        <f>IF(LoanIsGood,IF(ROW()-ROW(PaymentSchedule[[#Headers],[PMT NO]])&gt;ScheduledNumberOfPayments,"",ROW()-ROW(PaymentSchedule[[#Headers],[PMT NO]])),"")</f>
        <v>84</v>
      </c>
      <c r="C95" s="13">
        <f>IF(PaymentSchedule[[#This Row],[PMT NO]]&lt;&gt;"",EOMONTH(LoanStartDate,ROW(PaymentSchedule[[#This Row],[PMT NO]])-ROW(PaymentSchedule[[#Headers],[PMT NO]])-2)+DAY(LoanStartDate),"")</f>
        <v>45323</v>
      </c>
      <c r="D95" s="15">
        <f>IF(PaymentSchedule[[#This Row],[PMT NO]]&lt;&gt;"",IF(ROW()-ROW(PaymentSchedule[[#Headers],[BEGINNING BALANCE]])=1,LoanAmount,INDEX(PaymentSchedule[ENDING BALANCE],ROW()-ROW(PaymentSchedule[[#Headers],[BEGINNING BALANCE]])-1)),"")</f>
        <v>65231.516090985104</v>
      </c>
      <c r="E95" s="15">
        <f>IF(PaymentSchedule[[#This Row],[PMT NO]]&lt;&gt;"",ScheduledPayment,"")</f>
        <v>538.23943850903356</v>
      </c>
      <c r="F9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5" s="15">
        <f>IF(PaymentSchedule[[#This Row],[PMT NO]]&lt;&gt;"",PaymentSchedule[[#This Row],[TOTAL PAYMENT]]-PaymentSchedule[[#This Row],[INTEREST]],"")</f>
        <v>76.182866197889041</v>
      </c>
      <c r="I95" s="15">
        <f>IF(PaymentSchedule[[#This Row],[PMT NO]]&lt;&gt;"",PaymentSchedule[[#This Row],[BEGINNING BALANCE]]*(InterestRate/PaymentsPerYear),"")</f>
        <v>462.05657231114452</v>
      </c>
      <c r="J9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65155.333224787217</v>
      </c>
      <c r="K95" s="15">
        <f>IF(PaymentSchedule[[#This Row],[PMT NO]]&lt;&gt;"",SUM(INDEX(PaymentSchedule[INTEREST],1,1):PaymentSchedule[[#This Row],[INTEREST]]),"")</f>
        <v>40367.446059545975</v>
      </c>
    </row>
    <row r="96" spans="2:11" x14ac:dyDescent="0.2">
      <c r="B96" s="11">
        <f>IF(LoanIsGood,IF(ROW()-ROW(PaymentSchedule[[#Headers],[PMT NO]])&gt;ScheduledNumberOfPayments,"",ROW()-ROW(PaymentSchedule[[#Headers],[PMT NO]])),"")</f>
        <v>85</v>
      </c>
      <c r="C96" s="13">
        <f>IF(PaymentSchedule[[#This Row],[PMT NO]]&lt;&gt;"",EOMONTH(LoanStartDate,ROW(PaymentSchedule[[#This Row],[PMT NO]])-ROW(PaymentSchedule[[#Headers],[PMT NO]])-2)+DAY(LoanStartDate),"")</f>
        <v>45352</v>
      </c>
      <c r="D96" s="15">
        <f>IF(PaymentSchedule[[#This Row],[PMT NO]]&lt;&gt;"",IF(ROW()-ROW(PaymentSchedule[[#Headers],[BEGINNING BALANCE]])=1,LoanAmount,INDEX(PaymentSchedule[ENDING BALANCE],ROW()-ROW(PaymentSchedule[[#Headers],[BEGINNING BALANCE]])-1)),"")</f>
        <v>65155.333224787217</v>
      </c>
      <c r="E96" s="15">
        <f>IF(PaymentSchedule[[#This Row],[PMT NO]]&lt;&gt;"",ScheduledPayment,"")</f>
        <v>538.23943850903356</v>
      </c>
      <c r="F9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6" s="15">
        <f>IF(PaymentSchedule[[#This Row],[PMT NO]]&lt;&gt;"",PaymentSchedule[[#This Row],[TOTAL PAYMENT]]-PaymentSchedule[[#This Row],[INTEREST]],"")</f>
        <v>76.722494833457404</v>
      </c>
      <c r="I96" s="15">
        <f>IF(PaymentSchedule[[#This Row],[PMT NO]]&lt;&gt;"",PaymentSchedule[[#This Row],[BEGINNING BALANCE]]*(InterestRate/PaymentsPerYear),"")</f>
        <v>461.51694367557616</v>
      </c>
      <c r="J9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65078.610729953762</v>
      </c>
      <c r="K96" s="15">
        <f>IF(PaymentSchedule[[#This Row],[PMT NO]]&lt;&gt;"",SUM(INDEX(PaymentSchedule[INTEREST],1,1):PaymentSchedule[[#This Row],[INTEREST]]),"")</f>
        <v>40828.96300322155</v>
      </c>
    </row>
    <row r="97" spans="2:11" x14ac:dyDescent="0.2">
      <c r="B97" s="11">
        <f>IF(LoanIsGood,IF(ROW()-ROW(PaymentSchedule[[#Headers],[PMT NO]])&gt;ScheduledNumberOfPayments,"",ROW()-ROW(PaymentSchedule[[#Headers],[PMT NO]])),"")</f>
        <v>86</v>
      </c>
      <c r="C97" s="13">
        <f>IF(PaymentSchedule[[#This Row],[PMT NO]]&lt;&gt;"",EOMONTH(LoanStartDate,ROW(PaymentSchedule[[#This Row],[PMT NO]])-ROW(PaymentSchedule[[#Headers],[PMT NO]])-2)+DAY(LoanStartDate),"")</f>
        <v>45383</v>
      </c>
      <c r="D97" s="15">
        <f>IF(PaymentSchedule[[#This Row],[PMT NO]]&lt;&gt;"",IF(ROW()-ROW(PaymentSchedule[[#Headers],[BEGINNING BALANCE]])=1,LoanAmount,INDEX(PaymentSchedule[ENDING BALANCE],ROW()-ROW(PaymentSchedule[[#Headers],[BEGINNING BALANCE]])-1)),"")</f>
        <v>65078.610729953762</v>
      </c>
      <c r="E97" s="15">
        <f>IF(PaymentSchedule[[#This Row],[PMT NO]]&lt;&gt;"",ScheduledPayment,"")</f>
        <v>538.23943850903356</v>
      </c>
      <c r="F9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7" s="15">
        <f>IF(PaymentSchedule[[#This Row],[PMT NO]]&lt;&gt;"",PaymentSchedule[[#This Row],[TOTAL PAYMENT]]-PaymentSchedule[[#This Row],[INTEREST]],"")</f>
        <v>77.265945838527728</v>
      </c>
      <c r="I97" s="15">
        <f>IF(PaymentSchedule[[#This Row],[PMT NO]]&lt;&gt;"",PaymentSchedule[[#This Row],[BEGINNING BALANCE]]*(InterestRate/PaymentsPerYear),"")</f>
        <v>460.97349267050583</v>
      </c>
      <c r="J9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65001.344784115237</v>
      </c>
      <c r="K97" s="15">
        <f>IF(PaymentSchedule[[#This Row],[PMT NO]]&lt;&gt;"",SUM(INDEX(PaymentSchedule[INTEREST],1,1):PaymentSchedule[[#This Row],[INTEREST]]),"")</f>
        <v>41289.936495892056</v>
      </c>
    </row>
    <row r="98" spans="2:11" x14ac:dyDescent="0.2">
      <c r="B98" s="11">
        <f>IF(LoanIsGood,IF(ROW()-ROW(PaymentSchedule[[#Headers],[PMT NO]])&gt;ScheduledNumberOfPayments,"",ROW()-ROW(PaymentSchedule[[#Headers],[PMT NO]])),"")</f>
        <v>87</v>
      </c>
      <c r="C98" s="13">
        <f>IF(PaymentSchedule[[#This Row],[PMT NO]]&lt;&gt;"",EOMONTH(LoanStartDate,ROW(PaymentSchedule[[#This Row],[PMT NO]])-ROW(PaymentSchedule[[#Headers],[PMT NO]])-2)+DAY(LoanStartDate),"")</f>
        <v>45413</v>
      </c>
      <c r="D98" s="15">
        <f>IF(PaymentSchedule[[#This Row],[PMT NO]]&lt;&gt;"",IF(ROW()-ROW(PaymentSchedule[[#Headers],[BEGINNING BALANCE]])=1,LoanAmount,INDEX(PaymentSchedule[ENDING BALANCE],ROW()-ROW(PaymentSchedule[[#Headers],[BEGINNING BALANCE]])-1)),"")</f>
        <v>65001.344784115237</v>
      </c>
      <c r="E98" s="15">
        <f>IF(PaymentSchedule[[#This Row],[PMT NO]]&lt;&gt;"",ScheduledPayment,"")</f>
        <v>538.23943850903356</v>
      </c>
      <c r="F9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8" s="15">
        <f>IF(PaymentSchedule[[#This Row],[PMT NO]]&lt;&gt;"",PaymentSchedule[[#This Row],[TOTAL PAYMENT]]-PaymentSchedule[[#This Row],[INTEREST]],"")</f>
        <v>77.813246288217272</v>
      </c>
      <c r="I98" s="15">
        <f>IF(PaymentSchedule[[#This Row],[PMT NO]]&lt;&gt;"",PaymentSchedule[[#This Row],[BEGINNING BALANCE]]*(InterestRate/PaymentsPerYear),"")</f>
        <v>460.42619222081629</v>
      </c>
      <c r="J9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64923.531537827017</v>
      </c>
      <c r="K98" s="15">
        <f>IF(PaymentSchedule[[#This Row],[PMT NO]]&lt;&gt;"",SUM(INDEX(PaymentSchedule[INTEREST],1,1):PaymentSchedule[[#This Row],[INTEREST]]),"")</f>
        <v>41750.362688112873</v>
      </c>
    </row>
    <row r="99" spans="2:11" x14ac:dyDescent="0.2">
      <c r="B99" s="11">
        <f>IF(LoanIsGood,IF(ROW()-ROW(PaymentSchedule[[#Headers],[PMT NO]])&gt;ScheduledNumberOfPayments,"",ROW()-ROW(PaymentSchedule[[#Headers],[PMT NO]])),"")</f>
        <v>88</v>
      </c>
      <c r="C99" s="13">
        <f>IF(PaymentSchedule[[#This Row],[PMT NO]]&lt;&gt;"",EOMONTH(LoanStartDate,ROW(PaymentSchedule[[#This Row],[PMT NO]])-ROW(PaymentSchedule[[#Headers],[PMT NO]])-2)+DAY(LoanStartDate),"")</f>
        <v>45444</v>
      </c>
      <c r="D99" s="15">
        <f>IF(PaymentSchedule[[#This Row],[PMT NO]]&lt;&gt;"",IF(ROW()-ROW(PaymentSchedule[[#Headers],[BEGINNING BALANCE]])=1,LoanAmount,INDEX(PaymentSchedule[ENDING BALANCE],ROW()-ROW(PaymentSchedule[[#Headers],[BEGINNING BALANCE]])-1)),"")</f>
        <v>64923.531537827017</v>
      </c>
      <c r="E99" s="15">
        <f>IF(PaymentSchedule[[#This Row],[PMT NO]]&lt;&gt;"",ScheduledPayment,"")</f>
        <v>538.23943850903356</v>
      </c>
      <c r="F9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9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99" s="15">
        <f>IF(PaymentSchedule[[#This Row],[PMT NO]]&lt;&gt;"",PaymentSchedule[[#This Row],[TOTAL PAYMENT]]-PaymentSchedule[[#This Row],[INTEREST]],"")</f>
        <v>78.364423449425487</v>
      </c>
      <c r="I99" s="15">
        <f>IF(PaymentSchedule[[#This Row],[PMT NO]]&lt;&gt;"",PaymentSchedule[[#This Row],[BEGINNING BALANCE]]*(InterestRate/PaymentsPerYear),"")</f>
        <v>459.87501505960807</v>
      </c>
      <c r="J9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64845.167114377589</v>
      </c>
      <c r="K99" s="15">
        <f>IF(PaymentSchedule[[#This Row],[PMT NO]]&lt;&gt;"",SUM(INDEX(PaymentSchedule[INTEREST],1,1):PaymentSchedule[[#This Row],[INTEREST]]),"")</f>
        <v>42210.237703172483</v>
      </c>
    </row>
    <row r="100" spans="2:11" x14ac:dyDescent="0.2">
      <c r="B100" s="11">
        <f>IF(LoanIsGood,IF(ROW()-ROW(PaymentSchedule[[#Headers],[PMT NO]])&gt;ScheduledNumberOfPayments,"",ROW()-ROW(PaymentSchedule[[#Headers],[PMT NO]])),"")</f>
        <v>89</v>
      </c>
      <c r="C100" s="13">
        <f>IF(PaymentSchedule[[#This Row],[PMT NO]]&lt;&gt;"",EOMONTH(LoanStartDate,ROW(PaymentSchedule[[#This Row],[PMT NO]])-ROW(PaymentSchedule[[#Headers],[PMT NO]])-2)+DAY(LoanStartDate),"")</f>
        <v>45474</v>
      </c>
      <c r="D100" s="15">
        <f>IF(PaymentSchedule[[#This Row],[PMT NO]]&lt;&gt;"",IF(ROW()-ROW(PaymentSchedule[[#Headers],[BEGINNING BALANCE]])=1,LoanAmount,INDEX(PaymentSchedule[ENDING BALANCE],ROW()-ROW(PaymentSchedule[[#Headers],[BEGINNING BALANCE]])-1)),"")</f>
        <v>64845.167114377589</v>
      </c>
      <c r="E100" s="15">
        <f>IF(PaymentSchedule[[#This Row],[PMT NO]]&lt;&gt;"",ScheduledPayment,"")</f>
        <v>538.23943850903356</v>
      </c>
      <c r="F10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0" s="15">
        <f>IF(PaymentSchedule[[#This Row],[PMT NO]]&lt;&gt;"",PaymentSchedule[[#This Row],[TOTAL PAYMENT]]-PaymentSchedule[[#This Row],[INTEREST]],"")</f>
        <v>78.919504782192291</v>
      </c>
      <c r="I100" s="15">
        <f>IF(PaymentSchedule[[#This Row],[PMT NO]]&lt;&gt;"",PaymentSchedule[[#This Row],[BEGINNING BALANCE]]*(InterestRate/PaymentsPerYear),"")</f>
        <v>459.31993372684127</v>
      </c>
      <c r="J10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64766.247609595397</v>
      </c>
      <c r="K100" s="15">
        <f>IF(PaymentSchedule[[#This Row],[PMT NO]]&lt;&gt;"",SUM(INDEX(PaymentSchedule[INTEREST],1,1):PaymentSchedule[[#This Row],[INTEREST]]),"")</f>
        <v>42669.557636899321</v>
      </c>
    </row>
    <row r="101" spans="2:11" x14ac:dyDescent="0.2">
      <c r="B101" s="11">
        <f>IF(LoanIsGood,IF(ROW()-ROW(PaymentSchedule[[#Headers],[PMT NO]])&gt;ScheduledNumberOfPayments,"",ROW()-ROW(PaymentSchedule[[#Headers],[PMT NO]])),"")</f>
        <v>90</v>
      </c>
      <c r="C101" s="13">
        <f>IF(PaymentSchedule[[#This Row],[PMT NO]]&lt;&gt;"",EOMONTH(LoanStartDate,ROW(PaymentSchedule[[#This Row],[PMT NO]])-ROW(PaymentSchedule[[#Headers],[PMT NO]])-2)+DAY(LoanStartDate),"")</f>
        <v>45505</v>
      </c>
      <c r="D101" s="15">
        <f>IF(PaymentSchedule[[#This Row],[PMT NO]]&lt;&gt;"",IF(ROW()-ROW(PaymentSchedule[[#Headers],[BEGINNING BALANCE]])=1,LoanAmount,INDEX(PaymentSchedule[ENDING BALANCE],ROW()-ROW(PaymentSchedule[[#Headers],[BEGINNING BALANCE]])-1)),"")</f>
        <v>64766.247609595397</v>
      </c>
      <c r="E101" s="15">
        <f>IF(PaymentSchedule[[#This Row],[PMT NO]]&lt;&gt;"",ScheduledPayment,"")</f>
        <v>538.23943850903356</v>
      </c>
      <c r="F10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1" s="15">
        <f>IF(PaymentSchedule[[#This Row],[PMT NO]]&lt;&gt;"",PaymentSchedule[[#This Row],[TOTAL PAYMENT]]-PaymentSchedule[[#This Row],[INTEREST]],"")</f>
        <v>79.478517941066116</v>
      </c>
      <c r="I101" s="15">
        <f>IF(PaymentSchedule[[#This Row],[PMT NO]]&lt;&gt;"",PaymentSchedule[[#This Row],[BEGINNING BALANCE]]*(InterestRate/PaymentsPerYear),"")</f>
        <v>458.76092056796745</v>
      </c>
      <c r="J10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64686.769091654329</v>
      </c>
      <c r="K101" s="15">
        <f>IF(PaymentSchedule[[#This Row],[PMT NO]]&lt;&gt;"",SUM(INDEX(PaymentSchedule[INTEREST],1,1):PaymentSchedule[[#This Row],[INTEREST]]),"")</f>
        <v>43128.31855746729</v>
      </c>
    </row>
    <row r="102" spans="2:11" x14ac:dyDescent="0.2">
      <c r="B102" s="11">
        <f>IF(LoanIsGood,IF(ROW()-ROW(PaymentSchedule[[#Headers],[PMT NO]])&gt;ScheduledNumberOfPayments,"",ROW()-ROW(PaymentSchedule[[#Headers],[PMT NO]])),"")</f>
        <v>91</v>
      </c>
      <c r="C102" s="13">
        <f>IF(PaymentSchedule[[#This Row],[PMT NO]]&lt;&gt;"",EOMONTH(LoanStartDate,ROW(PaymentSchedule[[#This Row],[PMT NO]])-ROW(PaymentSchedule[[#Headers],[PMT NO]])-2)+DAY(LoanStartDate),"")</f>
        <v>45536</v>
      </c>
      <c r="D102" s="15">
        <f>IF(PaymentSchedule[[#This Row],[PMT NO]]&lt;&gt;"",IF(ROW()-ROW(PaymentSchedule[[#Headers],[BEGINNING BALANCE]])=1,LoanAmount,INDEX(PaymentSchedule[ENDING BALANCE],ROW()-ROW(PaymentSchedule[[#Headers],[BEGINNING BALANCE]])-1)),"")</f>
        <v>64686.769091654329</v>
      </c>
      <c r="E102" s="15">
        <f>IF(PaymentSchedule[[#This Row],[PMT NO]]&lt;&gt;"",ScheduledPayment,"")</f>
        <v>538.23943850903356</v>
      </c>
      <c r="F10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2" s="15">
        <f>IF(PaymentSchedule[[#This Row],[PMT NO]]&lt;&gt;"",PaymentSchedule[[#This Row],[TOTAL PAYMENT]]-PaymentSchedule[[#This Row],[INTEREST]],"")</f>
        <v>80.041490776482021</v>
      </c>
      <c r="I102" s="15">
        <f>IF(PaymentSchedule[[#This Row],[PMT NO]]&lt;&gt;"",PaymentSchedule[[#This Row],[BEGINNING BALANCE]]*(InterestRate/PaymentsPerYear),"")</f>
        <v>458.19794773255154</v>
      </c>
      <c r="J10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64606.72760087785</v>
      </c>
      <c r="K102" s="15">
        <f>IF(PaymentSchedule[[#This Row],[PMT NO]]&lt;&gt;"",SUM(INDEX(PaymentSchedule[INTEREST],1,1):PaymentSchedule[[#This Row],[INTEREST]]),"")</f>
        <v>43586.516505199841</v>
      </c>
    </row>
    <row r="103" spans="2:11" x14ac:dyDescent="0.2">
      <c r="B103" s="11">
        <f>IF(LoanIsGood,IF(ROW()-ROW(PaymentSchedule[[#Headers],[PMT NO]])&gt;ScheduledNumberOfPayments,"",ROW()-ROW(PaymentSchedule[[#Headers],[PMT NO]])),"")</f>
        <v>92</v>
      </c>
      <c r="C103" s="13">
        <f>IF(PaymentSchedule[[#This Row],[PMT NO]]&lt;&gt;"",EOMONTH(LoanStartDate,ROW(PaymentSchedule[[#This Row],[PMT NO]])-ROW(PaymentSchedule[[#Headers],[PMT NO]])-2)+DAY(LoanStartDate),"")</f>
        <v>45566</v>
      </c>
      <c r="D103" s="15">
        <f>IF(PaymentSchedule[[#This Row],[PMT NO]]&lt;&gt;"",IF(ROW()-ROW(PaymentSchedule[[#Headers],[BEGINNING BALANCE]])=1,LoanAmount,INDEX(PaymentSchedule[ENDING BALANCE],ROW()-ROW(PaymentSchedule[[#Headers],[BEGINNING BALANCE]])-1)),"")</f>
        <v>64606.72760087785</v>
      </c>
      <c r="E103" s="15">
        <f>IF(PaymentSchedule[[#This Row],[PMT NO]]&lt;&gt;"",ScheduledPayment,"")</f>
        <v>538.23943850903356</v>
      </c>
      <c r="F10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3" s="15">
        <f>IF(PaymentSchedule[[#This Row],[PMT NO]]&lt;&gt;"",PaymentSchedule[[#This Row],[TOTAL PAYMENT]]-PaymentSchedule[[#This Row],[INTEREST]],"")</f>
        <v>80.608451336148732</v>
      </c>
      <c r="I103" s="15">
        <f>IF(PaymentSchedule[[#This Row],[PMT NO]]&lt;&gt;"",PaymentSchedule[[#This Row],[BEGINNING BALANCE]]*(InterestRate/PaymentsPerYear),"")</f>
        <v>457.63098717288483</v>
      </c>
      <c r="J10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64526.119149541701</v>
      </c>
      <c r="K103" s="15">
        <f>IF(PaymentSchedule[[#This Row],[PMT NO]]&lt;&gt;"",SUM(INDEX(PaymentSchedule[INTEREST],1,1):PaymentSchedule[[#This Row],[INTEREST]]),"")</f>
        <v>44044.147492372729</v>
      </c>
    </row>
    <row r="104" spans="2:11" x14ac:dyDescent="0.2">
      <c r="B104" s="11">
        <f>IF(LoanIsGood,IF(ROW()-ROW(PaymentSchedule[[#Headers],[PMT NO]])&gt;ScheduledNumberOfPayments,"",ROW()-ROW(PaymentSchedule[[#Headers],[PMT NO]])),"")</f>
        <v>93</v>
      </c>
      <c r="C104" s="13">
        <f>IF(PaymentSchedule[[#This Row],[PMT NO]]&lt;&gt;"",EOMONTH(LoanStartDate,ROW(PaymentSchedule[[#This Row],[PMT NO]])-ROW(PaymentSchedule[[#Headers],[PMT NO]])-2)+DAY(LoanStartDate),"")</f>
        <v>45597</v>
      </c>
      <c r="D104" s="15">
        <f>IF(PaymentSchedule[[#This Row],[PMT NO]]&lt;&gt;"",IF(ROW()-ROW(PaymentSchedule[[#Headers],[BEGINNING BALANCE]])=1,LoanAmount,INDEX(PaymentSchedule[ENDING BALANCE],ROW()-ROW(PaymentSchedule[[#Headers],[BEGINNING BALANCE]])-1)),"")</f>
        <v>64526.119149541701</v>
      </c>
      <c r="E104" s="15">
        <f>IF(PaymentSchedule[[#This Row],[PMT NO]]&lt;&gt;"",ScheduledPayment,"")</f>
        <v>538.23943850903356</v>
      </c>
      <c r="F10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4" s="15">
        <f>IF(PaymentSchedule[[#This Row],[PMT NO]]&lt;&gt;"",PaymentSchedule[[#This Row],[TOTAL PAYMENT]]-PaymentSchedule[[#This Row],[INTEREST]],"")</f>
        <v>81.179427866446474</v>
      </c>
      <c r="I104" s="15">
        <f>IF(PaymentSchedule[[#This Row],[PMT NO]]&lt;&gt;"",PaymentSchedule[[#This Row],[BEGINNING BALANCE]]*(InterestRate/PaymentsPerYear),"")</f>
        <v>457.06001064258709</v>
      </c>
      <c r="J10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64444.939721675255</v>
      </c>
      <c r="K104" s="15">
        <f>IF(PaymentSchedule[[#This Row],[PMT NO]]&lt;&gt;"",SUM(INDEX(PaymentSchedule[INTEREST],1,1):PaymentSchedule[[#This Row],[INTEREST]]),"")</f>
        <v>44501.207503015314</v>
      </c>
    </row>
    <row r="105" spans="2:11" x14ac:dyDescent="0.2">
      <c r="B105" s="11">
        <f>IF(LoanIsGood,IF(ROW()-ROW(PaymentSchedule[[#Headers],[PMT NO]])&gt;ScheduledNumberOfPayments,"",ROW()-ROW(PaymentSchedule[[#Headers],[PMT NO]])),"")</f>
        <v>94</v>
      </c>
      <c r="C105" s="13">
        <f>IF(PaymentSchedule[[#This Row],[PMT NO]]&lt;&gt;"",EOMONTH(LoanStartDate,ROW(PaymentSchedule[[#This Row],[PMT NO]])-ROW(PaymentSchedule[[#Headers],[PMT NO]])-2)+DAY(LoanStartDate),"")</f>
        <v>45627</v>
      </c>
      <c r="D105" s="15">
        <f>IF(PaymentSchedule[[#This Row],[PMT NO]]&lt;&gt;"",IF(ROW()-ROW(PaymentSchedule[[#Headers],[BEGINNING BALANCE]])=1,LoanAmount,INDEX(PaymentSchedule[ENDING BALANCE],ROW()-ROW(PaymentSchedule[[#Headers],[BEGINNING BALANCE]])-1)),"")</f>
        <v>64444.939721675255</v>
      </c>
      <c r="E105" s="15">
        <f>IF(PaymentSchedule[[#This Row],[PMT NO]]&lt;&gt;"",ScheduledPayment,"")</f>
        <v>538.23943850903356</v>
      </c>
      <c r="F10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5" s="15">
        <f>IF(PaymentSchedule[[#This Row],[PMT NO]]&lt;&gt;"",PaymentSchedule[[#This Row],[TOTAL PAYMENT]]-PaymentSchedule[[#This Row],[INTEREST]],"")</f>
        <v>81.75444881383379</v>
      </c>
      <c r="I105" s="15">
        <f>IF(PaymentSchedule[[#This Row],[PMT NO]]&lt;&gt;"",PaymentSchedule[[#This Row],[BEGINNING BALANCE]]*(InterestRate/PaymentsPerYear),"")</f>
        <v>456.48498969519977</v>
      </c>
      <c r="J10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64363.185272861418</v>
      </c>
      <c r="K105" s="15">
        <f>IF(PaymentSchedule[[#This Row],[PMT NO]]&lt;&gt;"",SUM(INDEX(PaymentSchedule[INTEREST],1,1):PaymentSchedule[[#This Row],[INTEREST]]),"")</f>
        <v>44957.692492710514</v>
      </c>
    </row>
    <row r="106" spans="2:11" x14ac:dyDescent="0.2">
      <c r="B106" s="11">
        <f>IF(LoanIsGood,IF(ROW()-ROW(PaymentSchedule[[#Headers],[PMT NO]])&gt;ScheduledNumberOfPayments,"",ROW()-ROW(PaymentSchedule[[#Headers],[PMT NO]])),"")</f>
        <v>95</v>
      </c>
      <c r="C106" s="13">
        <f>IF(PaymentSchedule[[#This Row],[PMT NO]]&lt;&gt;"",EOMONTH(LoanStartDate,ROW(PaymentSchedule[[#This Row],[PMT NO]])-ROW(PaymentSchedule[[#Headers],[PMT NO]])-2)+DAY(LoanStartDate),"")</f>
        <v>45658</v>
      </c>
      <c r="D106" s="15">
        <f>IF(PaymentSchedule[[#This Row],[PMT NO]]&lt;&gt;"",IF(ROW()-ROW(PaymentSchedule[[#Headers],[BEGINNING BALANCE]])=1,LoanAmount,INDEX(PaymentSchedule[ENDING BALANCE],ROW()-ROW(PaymentSchedule[[#Headers],[BEGINNING BALANCE]])-1)),"")</f>
        <v>64363.185272861418</v>
      </c>
      <c r="E106" s="15">
        <f>IF(PaymentSchedule[[#This Row],[PMT NO]]&lt;&gt;"",ScheduledPayment,"")</f>
        <v>538.23943850903356</v>
      </c>
      <c r="F10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6" s="15">
        <f>IF(PaymentSchedule[[#This Row],[PMT NO]]&lt;&gt;"",PaymentSchedule[[#This Row],[TOTAL PAYMENT]]-PaymentSchedule[[#This Row],[INTEREST]],"")</f>
        <v>82.333542826265159</v>
      </c>
      <c r="I106" s="15">
        <f>IF(PaymentSchedule[[#This Row],[PMT NO]]&lt;&gt;"",PaymentSchedule[[#This Row],[BEGINNING BALANCE]]*(InterestRate/PaymentsPerYear),"")</f>
        <v>455.9058956827684</v>
      </c>
      <c r="J10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64280.851730035152</v>
      </c>
      <c r="K106" s="15">
        <f>IF(PaymentSchedule[[#This Row],[PMT NO]]&lt;&gt;"",SUM(INDEX(PaymentSchedule[INTEREST],1,1):PaymentSchedule[[#This Row],[INTEREST]]),"")</f>
        <v>45413.598388393279</v>
      </c>
    </row>
    <row r="107" spans="2:11" x14ac:dyDescent="0.2">
      <c r="B107" s="11">
        <f>IF(LoanIsGood,IF(ROW()-ROW(PaymentSchedule[[#Headers],[PMT NO]])&gt;ScheduledNumberOfPayments,"",ROW()-ROW(PaymentSchedule[[#Headers],[PMT NO]])),"")</f>
        <v>96</v>
      </c>
      <c r="C107" s="13">
        <f>IF(PaymentSchedule[[#This Row],[PMT NO]]&lt;&gt;"",EOMONTH(LoanStartDate,ROW(PaymentSchedule[[#This Row],[PMT NO]])-ROW(PaymentSchedule[[#Headers],[PMT NO]])-2)+DAY(LoanStartDate),"")</f>
        <v>45689</v>
      </c>
      <c r="D107" s="15">
        <f>IF(PaymentSchedule[[#This Row],[PMT NO]]&lt;&gt;"",IF(ROW()-ROW(PaymentSchedule[[#Headers],[BEGINNING BALANCE]])=1,LoanAmount,INDEX(PaymentSchedule[ENDING BALANCE],ROW()-ROW(PaymentSchedule[[#Headers],[BEGINNING BALANCE]])-1)),"")</f>
        <v>64280.851730035152</v>
      </c>
      <c r="E107" s="15">
        <f>IF(PaymentSchedule[[#This Row],[PMT NO]]&lt;&gt;"",ScheduledPayment,"")</f>
        <v>538.23943850903356</v>
      </c>
      <c r="F10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7" s="15">
        <f>IF(PaymentSchedule[[#This Row],[PMT NO]]&lt;&gt;"",PaymentSchedule[[#This Row],[TOTAL PAYMENT]]-PaymentSchedule[[#This Row],[INTEREST]],"")</f>
        <v>82.916738754617882</v>
      </c>
      <c r="I107" s="15">
        <f>IF(PaymentSchedule[[#This Row],[PMT NO]]&lt;&gt;"",PaymentSchedule[[#This Row],[BEGINNING BALANCE]]*(InterestRate/PaymentsPerYear),"")</f>
        <v>455.32269975441568</v>
      </c>
      <c r="J10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64197.934991280534</v>
      </c>
      <c r="K107" s="15">
        <f>IF(PaymentSchedule[[#This Row],[PMT NO]]&lt;&gt;"",SUM(INDEX(PaymentSchedule[INTEREST],1,1):PaymentSchedule[[#This Row],[INTEREST]]),"")</f>
        <v>45868.921088147697</v>
      </c>
    </row>
    <row r="108" spans="2:11" x14ac:dyDescent="0.2">
      <c r="B108" s="11">
        <f>IF(LoanIsGood,IF(ROW()-ROW(PaymentSchedule[[#Headers],[PMT NO]])&gt;ScheduledNumberOfPayments,"",ROW()-ROW(PaymentSchedule[[#Headers],[PMT NO]])),"")</f>
        <v>97</v>
      </c>
      <c r="C108" s="13">
        <f>IF(PaymentSchedule[[#This Row],[PMT NO]]&lt;&gt;"",EOMONTH(LoanStartDate,ROW(PaymentSchedule[[#This Row],[PMT NO]])-ROW(PaymentSchedule[[#Headers],[PMT NO]])-2)+DAY(LoanStartDate),"")</f>
        <v>45717</v>
      </c>
      <c r="D108" s="15">
        <f>IF(PaymentSchedule[[#This Row],[PMT NO]]&lt;&gt;"",IF(ROW()-ROW(PaymentSchedule[[#Headers],[BEGINNING BALANCE]])=1,LoanAmount,INDEX(PaymentSchedule[ENDING BALANCE],ROW()-ROW(PaymentSchedule[[#Headers],[BEGINNING BALANCE]])-1)),"")</f>
        <v>64197.934991280534</v>
      </c>
      <c r="E108" s="15">
        <f>IF(PaymentSchedule[[#This Row],[PMT NO]]&lt;&gt;"",ScheduledPayment,"")</f>
        <v>538.23943850903356</v>
      </c>
      <c r="F10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8" s="15">
        <f>IF(PaymentSchedule[[#This Row],[PMT NO]]&lt;&gt;"",PaymentSchedule[[#This Row],[TOTAL PAYMENT]]-PaymentSchedule[[#This Row],[INTEREST]],"")</f>
        <v>83.504065654129761</v>
      </c>
      <c r="I108" s="15">
        <f>IF(PaymentSchedule[[#This Row],[PMT NO]]&lt;&gt;"",PaymentSchedule[[#This Row],[BEGINNING BALANCE]]*(InterestRate/PaymentsPerYear),"")</f>
        <v>454.7353728549038</v>
      </c>
      <c r="J10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64114.430925626402</v>
      </c>
      <c r="K108" s="15">
        <f>IF(PaymentSchedule[[#This Row],[PMT NO]]&lt;&gt;"",SUM(INDEX(PaymentSchedule[INTEREST],1,1):PaymentSchedule[[#This Row],[INTEREST]]),"")</f>
        <v>46323.656461002603</v>
      </c>
    </row>
    <row r="109" spans="2:11" x14ac:dyDescent="0.2">
      <c r="B109" s="11">
        <f>IF(LoanIsGood,IF(ROW()-ROW(PaymentSchedule[[#Headers],[PMT NO]])&gt;ScheduledNumberOfPayments,"",ROW()-ROW(PaymentSchedule[[#Headers],[PMT NO]])),"")</f>
        <v>98</v>
      </c>
      <c r="C109" s="13">
        <f>IF(PaymentSchedule[[#This Row],[PMT NO]]&lt;&gt;"",EOMONTH(LoanStartDate,ROW(PaymentSchedule[[#This Row],[PMT NO]])-ROW(PaymentSchedule[[#Headers],[PMT NO]])-2)+DAY(LoanStartDate),"")</f>
        <v>45748</v>
      </c>
      <c r="D109" s="15">
        <f>IF(PaymentSchedule[[#This Row],[PMT NO]]&lt;&gt;"",IF(ROW()-ROW(PaymentSchedule[[#Headers],[BEGINNING BALANCE]])=1,LoanAmount,INDEX(PaymentSchedule[ENDING BALANCE],ROW()-ROW(PaymentSchedule[[#Headers],[BEGINNING BALANCE]])-1)),"")</f>
        <v>64114.430925626402</v>
      </c>
      <c r="E109" s="15">
        <f>IF(PaymentSchedule[[#This Row],[PMT NO]]&lt;&gt;"",ScheduledPayment,"")</f>
        <v>538.23943850903356</v>
      </c>
      <c r="F10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0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09" s="15">
        <f>IF(PaymentSchedule[[#This Row],[PMT NO]]&lt;&gt;"",PaymentSchedule[[#This Row],[TOTAL PAYMENT]]-PaymentSchedule[[#This Row],[INTEREST]],"")</f>
        <v>84.095552785846508</v>
      </c>
      <c r="I109" s="15">
        <f>IF(PaymentSchedule[[#This Row],[PMT NO]]&lt;&gt;"",PaymentSchedule[[#This Row],[BEGINNING BALANCE]]*(InterestRate/PaymentsPerYear),"")</f>
        <v>454.14388572318705</v>
      </c>
      <c r="J10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64030.335372840556</v>
      </c>
      <c r="K109" s="15">
        <f>IF(PaymentSchedule[[#This Row],[PMT NO]]&lt;&gt;"",SUM(INDEX(PaymentSchedule[INTEREST],1,1):PaymentSchedule[[#This Row],[INTEREST]]),"")</f>
        <v>46777.800346725788</v>
      </c>
    </row>
    <row r="110" spans="2:11" x14ac:dyDescent="0.2">
      <c r="B110" s="11">
        <f>IF(LoanIsGood,IF(ROW()-ROW(PaymentSchedule[[#Headers],[PMT NO]])&gt;ScheduledNumberOfPayments,"",ROW()-ROW(PaymentSchedule[[#Headers],[PMT NO]])),"")</f>
        <v>99</v>
      </c>
      <c r="C110" s="13">
        <f>IF(PaymentSchedule[[#This Row],[PMT NO]]&lt;&gt;"",EOMONTH(LoanStartDate,ROW(PaymentSchedule[[#This Row],[PMT NO]])-ROW(PaymentSchedule[[#Headers],[PMT NO]])-2)+DAY(LoanStartDate),"")</f>
        <v>45778</v>
      </c>
      <c r="D110" s="15">
        <f>IF(PaymentSchedule[[#This Row],[PMT NO]]&lt;&gt;"",IF(ROW()-ROW(PaymentSchedule[[#Headers],[BEGINNING BALANCE]])=1,LoanAmount,INDEX(PaymentSchedule[ENDING BALANCE],ROW()-ROW(PaymentSchedule[[#Headers],[BEGINNING BALANCE]])-1)),"")</f>
        <v>64030.335372840556</v>
      </c>
      <c r="E110" s="15">
        <f>IF(PaymentSchedule[[#This Row],[PMT NO]]&lt;&gt;"",ScheduledPayment,"")</f>
        <v>538.23943850903356</v>
      </c>
      <c r="F11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0" s="15">
        <f>IF(PaymentSchedule[[#This Row],[PMT NO]]&lt;&gt;"",PaymentSchedule[[#This Row],[TOTAL PAYMENT]]-PaymentSchedule[[#This Row],[INTEREST]],"")</f>
        <v>84.691229618079603</v>
      </c>
      <c r="I110" s="15">
        <f>IF(PaymentSchedule[[#This Row],[PMT NO]]&lt;&gt;"",PaymentSchedule[[#This Row],[BEGINNING BALANCE]]*(InterestRate/PaymentsPerYear),"")</f>
        <v>453.54820889095396</v>
      </c>
      <c r="J11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63945.644143222475</v>
      </c>
      <c r="K110" s="15">
        <f>IF(PaymentSchedule[[#This Row],[PMT NO]]&lt;&gt;"",SUM(INDEX(PaymentSchedule[INTEREST],1,1):PaymentSchedule[[#This Row],[INTEREST]]),"")</f>
        <v>47231.348555616743</v>
      </c>
    </row>
    <row r="111" spans="2:11" x14ac:dyDescent="0.2">
      <c r="B111" s="11">
        <f>IF(LoanIsGood,IF(ROW()-ROW(PaymentSchedule[[#Headers],[PMT NO]])&gt;ScheduledNumberOfPayments,"",ROW()-ROW(PaymentSchedule[[#Headers],[PMT NO]])),"")</f>
        <v>100</v>
      </c>
      <c r="C111" s="13">
        <f>IF(PaymentSchedule[[#This Row],[PMT NO]]&lt;&gt;"",EOMONTH(LoanStartDate,ROW(PaymentSchedule[[#This Row],[PMT NO]])-ROW(PaymentSchedule[[#Headers],[PMT NO]])-2)+DAY(LoanStartDate),"")</f>
        <v>45809</v>
      </c>
      <c r="D111" s="15">
        <f>IF(PaymentSchedule[[#This Row],[PMT NO]]&lt;&gt;"",IF(ROW()-ROW(PaymentSchedule[[#Headers],[BEGINNING BALANCE]])=1,LoanAmount,INDEX(PaymentSchedule[ENDING BALANCE],ROW()-ROW(PaymentSchedule[[#Headers],[BEGINNING BALANCE]])-1)),"")</f>
        <v>63945.644143222475</v>
      </c>
      <c r="E111" s="15">
        <f>IF(PaymentSchedule[[#This Row],[PMT NO]]&lt;&gt;"",ScheduledPayment,"")</f>
        <v>538.23943850903356</v>
      </c>
      <c r="F11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1" s="15">
        <f>IF(PaymentSchedule[[#This Row],[PMT NO]]&lt;&gt;"",PaymentSchedule[[#This Row],[TOTAL PAYMENT]]-PaymentSchedule[[#This Row],[INTEREST]],"")</f>
        <v>85.291125827874339</v>
      </c>
      <c r="I111" s="15">
        <f>IF(PaymentSchedule[[#This Row],[PMT NO]]&lt;&gt;"",PaymentSchedule[[#This Row],[BEGINNING BALANCE]]*(InterestRate/PaymentsPerYear),"")</f>
        <v>452.94831268115922</v>
      </c>
      <c r="J11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63860.353017394598</v>
      </c>
      <c r="K111" s="15">
        <f>IF(PaymentSchedule[[#This Row],[PMT NO]]&lt;&gt;"",SUM(INDEX(PaymentSchedule[INTEREST],1,1):PaymentSchedule[[#This Row],[INTEREST]]),"")</f>
        <v>47684.296868297904</v>
      </c>
    </row>
    <row r="112" spans="2:11" x14ac:dyDescent="0.2">
      <c r="B112" s="11">
        <f>IF(LoanIsGood,IF(ROW()-ROW(PaymentSchedule[[#Headers],[PMT NO]])&gt;ScheduledNumberOfPayments,"",ROW()-ROW(PaymentSchedule[[#Headers],[PMT NO]])),"")</f>
        <v>101</v>
      </c>
      <c r="C112" s="13">
        <f>IF(PaymentSchedule[[#This Row],[PMT NO]]&lt;&gt;"",EOMONTH(LoanStartDate,ROW(PaymentSchedule[[#This Row],[PMT NO]])-ROW(PaymentSchedule[[#Headers],[PMT NO]])-2)+DAY(LoanStartDate),"")</f>
        <v>45839</v>
      </c>
      <c r="D112" s="15">
        <f>IF(PaymentSchedule[[#This Row],[PMT NO]]&lt;&gt;"",IF(ROW()-ROW(PaymentSchedule[[#Headers],[BEGINNING BALANCE]])=1,LoanAmount,INDEX(PaymentSchedule[ENDING BALANCE],ROW()-ROW(PaymentSchedule[[#Headers],[BEGINNING BALANCE]])-1)),"")</f>
        <v>63860.353017394598</v>
      </c>
      <c r="E112" s="15">
        <f>IF(PaymentSchedule[[#This Row],[PMT NO]]&lt;&gt;"",ScheduledPayment,"")</f>
        <v>538.23943850903356</v>
      </c>
      <c r="F11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2" s="15">
        <f>IF(PaymentSchedule[[#This Row],[PMT NO]]&lt;&gt;"",PaymentSchedule[[#This Row],[TOTAL PAYMENT]]-PaymentSchedule[[#This Row],[INTEREST]],"")</f>
        <v>85.895271302488482</v>
      </c>
      <c r="I112" s="15">
        <f>IF(PaymentSchedule[[#This Row],[PMT NO]]&lt;&gt;"",PaymentSchedule[[#This Row],[BEGINNING BALANCE]]*(InterestRate/PaymentsPerYear),"")</f>
        <v>452.34416720654508</v>
      </c>
      <c r="J11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63774.457746092106</v>
      </c>
      <c r="K112" s="15">
        <f>IF(PaymentSchedule[[#This Row],[PMT NO]]&lt;&gt;"",SUM(INDEX(PaymentSchedule[INTEREST],1,1):PaymentSchedule[[#This Row],[INTEREST]]),"")</f>
        <v>48136.64103550445</v>
      </c>
    </row>
    <row r="113" spans="2:11" x14ac:dyDescent="0.2">
      <c r="B113" s="11">
        <f>IF(LoanIsGood,IF(ROW()-ROW(PaymentSchedule[[#Headers],[PMT NO]])&gt;ScheduledNumberOfPayments,"",ROW()-ROW(PaymentSchedule[[#Headers],[PMT NO]])),"")</f>
        <v>102</v>
      </c>
      <c r="C113" s="13">
        <f>IF(PaymentSchedule[[#This Row],[PMT NO]]&lt;&gt;"",EOMONTH(LoanStartDate,ROW(PaymentSchedule[[#This Row],[PMT NO]])-ROW(PaymentSchedule[[#Headers],[PMT NO]])-2)+DAY(LoanStartDate),"")</f>
        <v>45870</v>
      </c>
      <c r="D113" s="15">
        <f>IF(PaymentSchedule[[#This Row],[PMT NO]]&lt;&gt;"",IF(ROW()-ROW(PaymentSchedule[[#Headers],[BEGINNING BALANCE]])=1,LoanAmount,INDEX(PaymentSchedule[ENDING BALANCE],ROW()-ROW(PaymentSchedule[[#Headers],[BEGINNING BALANCE]])-1)),"")</f>
        <v>63774.457746092106</v>
      </c>
      <c r="E113" s="15">
        <f>IF(PaymentSchedule[[#This Row],[PMT NO]]&lt;&gt;"",ScheduledPayment,"")</f>
        <v>538.23943850903356</v>
      </c>
      <c r="F11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3" s="15">
        <f>IF(PaymentSchedule[[#This Row],[PMT NO]]&lt;&gt;"",PaymentSchedule[[#This Row],[TOTAL PAYMENT]]-PaymentSchedule[[#This Row],[INTEREST]],"")</f>
        <v>86.503696140881118</v>
      </c>
      <c r="I113" s="15">
        <f>IF(PaymentSchedule[[#This Row],[PMT NO]]&lt;&gt;"",PaymentSchedule[[#This Row],[BEGINNING BALANCE]]*(InterestRate/PaymentsPerYear),"")</f>
        <v>451.73574236815244</v>
      </c>
      <c r="J11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63687.954049951222</v>
      </c>
      <c r="K113" s="15">
        <f>IF(PaymentSchedule[[#This Row],[PMT NO]]&lt;&gt;"",SUM(INDEX(PaymentSchedule[INTEREST],1,1):PaymentSchedule[[#This Row],[INTEREST]]),"")</f>
        <v>48588.376777872603</v>
      </c>
    </row>
    <row r="114" spans="2:11" x14ac:dyDescent="0.2">
      <c r="B114" s="11">
        <f>IF(LoanIsGood,IF(ROW()-ROW(PaymentSchedule[[#Headers],[PMT NO]])&gt;ScheduledNumberOfPayments,"",ROW()-ROW(PaymentSchedule[[#Headers],[PMT NO]])),"")</f>
        <v>103</v>
      </c>
      <c r="C114" s="13">
        <f>IF(PaymentSchedule[[#This Row],[PMT NO]]&lt;&gt;"",EOMONTH(LoanStartDate,ROW(PaymentSchedule[[#This Row],[PMT NO]])-ROW(PaymentSchedule[[#Headers],[PMT NO]])-2)+DAY(LoanStartDate),"")</f>
        <v>45901</v>
      </c>
      <c r="D114" s="15">
        <f>IF(PaymentSchedule[[#This Row],[PMT NO]]&lt;&gt;"",IF(ROW()-ROW(PaymentSchedule[[#Headers],[BEGINNING BALANCE]])=1,LoanAmount,INDEX(PaymentSchedule[ENDING BALANCE],ROW()-ROW(PaymentSchedule[[#Headers],[BEGINNING BALANCE]])-1)),"")</f>
        <v>63687.954049951222</v>
      </c>
      <c r="E114" s="15">
        <f>IF(PaymentSchedule[[#This Row],[PMT NO]]&lt;&gt;"",ScheduledPayment,"")</f>
        <v>538.23943850903356</v>
      </c>
      <c r="F11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4" s="15">
        <f>IF(PaymentSchedule[[#This Row],[PMT NO]]&lt;&gt;"",PaymentSchedule[[#This Row],[TOTAL PAYMENT]]-PaymentSchedule[[#This Row],[INTEREST]],"")</f>
        <v>87.116430655212355</v>
      </c>
      <c r="I114" s="15">
        <f>IF(PaymentSchedule[[#This Row],[PMT NO]]&lt;&gt;"",PaymentSchedule[[#This Row],[BEGINNING BALANCE]]*(InterestRate/PaymentsPerYear),"")</f>
        <v>451.12300785382121</v>
      </c>
      <c r="J11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63600.837619296013</v>
      </c>
      <c r="K114" s="15">
        <f>IF(PaymentSchedule[[#This Row],[PMT NO]]&lt;&gt;"",SUM(INDEX(PaymentSchedule[INTEREST],1,1):PaymentSchedule[[#This Row],[INTEREST]]),"")</f>
        <v>49039.499785726424</v>
      </c>
    </row>
    <row r="115" spans="2:11" x14ac:dyDescent="0.2">
      <c r="B115" s="11">
        <f>IF(LoanIsGood,IF(ROW()-ROW(PaymentSchedule[[#Headers],[PMT NO]])&gt;ScheduledNumberOfPayments,"",ROW()-ROW(PaymentSchedule[[#Headers],[PMT NO]])),"")</f>
        <v>104</v>
      </c>
      <c r="C115" s="13">
        <f>IF(PaymentSchedule[[#This Row],[PMT NO]]&lt;&gt;"",EOMONTH(LoanStartDate,ROW(PaymentSchedule[[#This Row],[PMT NO]])-ROW(PaymentSchedule[[#Headers],[PMT NO]])-2)+DAY(LoanStartDate),"")</f>
        <v>45931</v>
      </c>
      <c r="D115" s="15">
        <f>IF(PaymentSchedule[[#This Row],[PMT NO]]&lt;&gt;"",IF(ROW()-ROW(PaymentSchedule[[#Headers],[BEGINNING BALANCE]])=1,LoanAmount,INDEX(PaymentSchedule[ENDING BALANCE],ROW()-ROW(PaymentSchedule[[#Headers],[BEGINNING BALANCE]])-1)),"")</f>
        <v>63600.837619296013</v>
      </c>
      <c r="E115" s="15">
        <f>IF(PaymentSchedule[[#This Row],[PMT NO]]&lt;&gt;"",ScheduledPayment,"")</f>
        <v>538.23943850903356</v>
      </c>
      <c r="F11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5" s="15">
        <f>IF(PaymentSchedule[[#This Row],[PMT NO]]&lt;&gt;"",PaymentSchedule[[#This Row],[TOTAL PAYMENT]]-PaymentSchedule[[#This Row],[INTEREST]],"")</f>
        <v>87.73350537235342</v>
      </c>
      <c r="I115" s="15">
        <f>IF(PaymentSchedule[[#This Row],[PMT NO]]&lt;&gt;"",PaymentSchedule[[#This Row],[BEGINNING BALANCE]]*(InterestRate/PaymentsPerYear),"")</f>
        <v>450.50593313668014</v>
      </c>
      <c r="J11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63513.104113923662</v>
      </c>
      <c r="K115" s="15">
        <f>IF(PaymentSchedule[[#This Row],[PMT NO]]&lt;&gt;"",SUM(INDEX(PaymentSchedule[INTEREST],1,1):PaymentSchedule[[#This Row],[INTEREST]]),"")</f>
        <v>49490.005718863104</v>
      </c>
    </row>
    <row r="116" spans="2:11" x14ac:dyDescent="0.2">
      <c r="B116" s="11">
        <f>IF(LoanIsGood,IF(ROW()-ROW(PaymentSchedule[[#Headers],[PMT NO]])&gt;ScheduledNumberOfPayments,"",ROW()-ROW(PaymentSchedule[[#Headers],[PMT NO]])),"")</f>
        <v>105</v>
      </c>
      <c r="C116" s="13">
        <f>IF(PaymentSchedule[[#This Row],[PMT NO]]&lt;&gt;"",EOMONTH(LoanStartDate,ROW(PaymentSchedule[[#This Row],[PMT NO]])-ROW(PaymentSchedule[[#Headers],[PMT NO]])-2)+DAY(LoanStartDate),"")</f>
        <v>45962</v>
      </c>
      <c r="D116" s="15">
        <f>IF(PaymentSchedule[[#This Row],[PMT NO]]&lt;&gt;"",IF(ROW()-ROW(PaymentSchedule[[#Headers],[BEGINNING BALANCE]])=1,LoanAmount,INDEX(PaymentSchedule[ENDING BALANCE],ROW()-ROW(PaymentSchedule[[#Headers],[BEGINNING BALANCE]])-1)),"")</f>
        <v>63513.104113923662</v>
      </c>
      <c r="E116" s="15">
        <f>IF(PaymentSchedule[[#This Row],[PMT NO]]&lt;&gt;"",ScheduledPayment,"")</f>
        <v>538.23943850903356</v>
      </c>
      <c r="F11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6" s="15">
        <f>IF(PaymentSchedule[[#This Row],[PMT NO]]&lt;&gt;"",PaymentSchedule[[#This Row],[TOTAL PAYMENT]]-PaymentSchedule[[#This Row],[INTEREST]],"")</f>
        <v>88.354951035407566</v>
      </c>
      <c r="I116" s="15">
        <f>IF(PaymentSchedule[[#This Row],[PMT NO]]&lt;&gt;"",PaymentSchedule[[#This Row],[BEGINNING BALANCE]]*(InterestRate/PaymentsPerYear),"")</f>
        <v>449.884487473626</v>
      </c>
      <c r="J11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63424.749162888256</v>
      </c>
      <c r="K116" s="15">
        <f>IF(PaymentSchedule[[#This Row],[PMT NO]]&lt;&gt;"",SUM(INDEX(PaymentSchedule[INTEREST],1,1):PaymentSchedule[[#This Row],[INTEREST]]),"")</f>
        <v>49939.890206336728</v>
      </c>
    </row>
    <row r="117" spans="2:11" x14ac:dyDescent="0.2">
      <c r="B117" s="11">
        <f>IF(LoanIsGood,IF(ROW()-ROW(PaymentSchedule[[#Headers],[PMT NO]])&gt;ScheduledNumberOfPayments,"",ROW()-ROW(PaymentSchedule[[#Headers],[PMT NO]])),"")</f>
        <v>106</v>
      </c>
      <c r="C117" s="13">
        <f>IF(PaymentSchedule[[#This Row],[PMT NO]]&lt;&gt;"",EOMONTH(LoanStartDate,ROW(PaymentSchedule[[#This Row],[PMT NO]])-ROW(PaymentSchedule[[#Headers],[PMT NO]])-2)+DAY(LoanStartDate),"")</f>
        <v>45992</v>
      </c>
      <c r="D117" s="15">
        <f>IF(PaymentSchedule[[#This Row],[PMT NO]]&lt;&gt;"",IF(ROW()-ROW(PaymentSchedule[[#Headers],[BEGINNING BALANCE]])=1,LoanAmount,INDEX(PaymentSchedule[ENDING BALANCE],ROW()-ROW(PaymentSchedule[[#Headers],[BEGINNING BALANCE]])-1)),"")</f>
        <v>63424.749162888256</v>
      </c>
      <c r="E117" s="15">
        <f>IF(PaymentSchedule[[#This Row],[PMT NO]]&lt;&gt;"",ScheduledPayment,"")</f>
        <v>538.23943850903356</v>
      </c>
      <c r="F11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7" s="15">
        <f>IF(PaymentSchedule[[#This Row],[PMT NO]]&lt;&gt;"",PaymentSchedule[[#This Row],[TOTAL PAYMENT]]-PaymentSchedule[[#This Row],[INTEREST]],"")</f>
        <v>88.980798605241716</v>
      </c>
      <c r="I117" s="15">
        <f>IF(PaymentSchedule[[#This Row],[PMT NO]]&lt;&gt;"",PaymentSchedule[[#This Row],[BEGINNING BALANCE]]*(InterestRate/PaymentsPerYear),"")</f>
        <v>449.25863990379185</v>
      </c>
      <c r="J11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63335.768364283016</v>
      </c>
      <c r="K117" s="15">
        <f>IF(PaymentSchedule[[#This Row],[PMT NO]]&lt;&gt;"",SUM(INDEX(PaymentSchedule[INTEREST],1,1):PaymentSchedule[[#This Row],[INTEREST]]),"")</f>
        <v>50389.148846240518</v>
      </c>
    </row>
    <row r="118" spans="2:11" x14ac:dyDescent="0.2">
      <c r="B118" s="11">
        <f>IF(LoanIsGood,IF(ROW()-ROW(PaymentSchedule[[#Headers],[PMT NO]])&gt;ScheduledNumberOfPayments,"",ROW()-ROW(PaymentSchedule[[#Headers],[PMT NO]])),"")</f>
        <v>107</v>
      </c>
      <c r="C118" s="13">
        <f>IF(PaymentSchedule[[#This Row],[PMT NO]]&lt;&gt;"",EOMONTH(LoanStartDate,ROW(PaymentSchedule[[#This Row],[PMT NO]])-ROW(PaymentSchedule[[#Headers],[PMT NO]])-2)+DAY(LoanStartDate),"")</f>
        <v>46023</v>
      </c>
      <c r="D118" s="15">
        <f>IF(PaymentSchedule[[#This Row],[PMT NO]]&lt;&gt;"",IF(ROW()-ROW(PaymentSchedule[[#Headers],[BEGINNING BALANCE]])=1,LoanAmount,INDEX(PaymentSchedule[ENDING BALANCE],ROW()-ROW(PaymentSchedule[[#Headers],[BEGINNING BALANCE]])-1)),"")</f>
        <v>63335.768364283016</v>
      </c>
      <c r="E118" s="15">
        <f>IF(PaymentSchedule[[#This Row],[PMT NO]]&lt;&gt;"",ScheduledPayment,"")</f>
        <v>538.23943850903356</v>
      </c>
      <c r="F11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8" s="15">
        <f>IF(PaymentSchedule[[#This Row],[PMT NO]]&lt;&gt;"",PaymentSchedule[[#This Row],[TOTAL PAYMENT]]-PaymentSchedule[[#This Row],[INTEREST]],"")</f>
        <v>89.611079262028852</v>
      </c>
      <c r="I118" s="15">
        <f>IF(PaymentSchedule[[#This Row],[PMT NO]]&lt;&gt;"",PaymentSchedule[[#This Row],[BEGINNING BALANCE]]*(InterestRate/PaymentsPerYear),"")</f>
        <v>448.62835924700471</v>
      </c>
      <c r="J11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63246.157285020985</v>
      </c>
      <c r="K118" s="15">
        <f>IF(PaymentSchedule[[#This Row],[PMT NO]]&lt;&gt;"",SUM(INDEX(PaymentSchedule[INTEREST],1,1):PaymentSchedule[[#This Row],[INTEREST]]),"")</f>
        <v>50837.777205487524</v>
      </c>
    </row>
    <row r="119" spans="2:11" x14ac:dyDescent="0.2">
      <c r="B119" s="11">
        <f>IF(LoanIsGood,IF(ROW()-ROW(PaymentSchedule[[#Headers],[PMT NO]])&gt;ScheduledNumberOfPayments,"",ROW()-ROW(PaymentSchedule[[#Headers],[PMT NO]])),"")</f>
        <v>108</v>
      </c>
      <c r="C119" s="13">
        <f>IF(PaymentSchedule[[#This Row],[PMT NO]]&lt;&gt;"",EOMONTH(LoanStartDate,ROW(PaymentSchedule[[#This Row],[PMT NO]])-ROW(PaymentSchedule[[#Headers],[PMT NO]])-2)+DAY(LoanStartDate),"")</f>
        <v>46054</v>
      </c>
      <c r="D119" s="15">
        <f>IF(PaymentSchedule[[#This Row],[PMT NO]]&lt;&gt;"",IF(ROW()-ROW(PaymentSchedule[[#Headers],[BEGINNING BALANCE]])=1,LoanAmount,INDEX(PaymentSchedule[ENDING BALANCE],ROW()-ROW(PaymentSchedule[[#Headers],[BEGINNING BALANCE]])-1)),"")</f>
        <v>63246.157285020985</v>
      </c>
      <c r="E119" s="15">
        <f>IF(PaymentSchedule[[#This Row],[PMT NO]]&lt;&gt;"",ScheduledPayment,"")</f>
        <v>538.23943850903356</v>
      </c>
      <c r="F11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1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19" s="15">
        <f>IF(PaymentSchedule[[#This Row],[PMT NO]]&lt;&gt;"",PaymentSchedule[[#This Row],[TOTAL PAYMENT]]-PaymentSchedule[[#This Row],[INTEREST]],"")</f>
        <v>90.245824406801546</v>
      </c>
      <c r="I119" s="15">
        <f>IF(PaymentSchedule[[#This Row],[PMT NO]]&lt;&gt;"",PaymentSchedule[[#This Row],[BEGINNING BALANCE]]*(InterestRate/PaymentsPerYear),"")</f>
        <v>447.99361410223202</v>
      </c>
      <c r="J11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63155.911460614181</v>
      </c>
      <c r="K119" s="15">
        <f>IF(PaymentSchedule[[#This Row],[PMT NO]]&lt;&gt;"",SUM(INDEX(PaymentSchedule[INTEREST],1,1):PaymentSchedule[[#This Row],[INTEREST]]),"")</f>
        <v>51285.770819589758</v>
      </c>
    </row>
    <row r="120" spans="2:11" x14ac:dyDescent="0.2">
      <c r="B120" s="11">
        <f>IF(LoanIsGood,IF(ROW()-ROW(PaymentSchedule[[#Headers],[PMT NO]])&gt;ScheduledNumberOfPayments,"",ROW()-ROW(PaymentSchedule[[#Headers],[PMT NO]])),"")</f>
        <v>109</v>
      </c>
      <c r="C120" s="13">
        <f>IF(PaymentSchedule[[#This Row],[PMT NO]]&lt;&gt;"",EOMONTH(LoanStartDate,ROW(PaymentSchedule[[#This Row],[PMT NO]])-ROW(PaymentSchedule[[#Headers],[PMT NO]])-2)+DAY(LoanStartDate),"")</f>
        <v>46082</v>
      </c>
      <c r="D120" s="15">
        <f>IF(PaymentSchedule[[#This Row],[PMT NO]]&lt;&gt;"",IF(ROW()-ROW(PaymentSchedule[[#Headers],[BEGINNING BALANCE]])=1,LoanAmount,INDEX(PaymentSchedule[ENDING BALANCE],ROW()-ROW(PaymentSchedule[[#Headers],[BEGINNING BALANCE]])-1)),"")</f>
        <v>63155.911460614181</v>
      </c>
      <c r="E120" s="15">
        <f>IF(PaymentSchedule[[#This Row],[PMT NO]]&lt;&gt;"",ScheduledPayment,"")</f>
        <v>538.23943850903356</v>
      </c>
      <c r="F12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0" s="15">
        <f>IF(PaymentSchedule[[#This Row],[PMT NO]]&lt;&gt;"",PaymentSchedule[[#This Row],[TOTAL PAYMENT]]-PaymentSchedule[[#This Row],[INTEREST]],"")</f>
        <v>90.885065663016405</v>
      </c>
      <c r="I120" s="15">
        <f>IF(PaymentSchedule[[#This Row],[PMT NO]]&lt;&gt;"",PaymentSchedule[[#This Row],[BEGINNING BALANCE]]*(InterestRate/PaymentsPerYear),"")</f>
        <v>447.35437284601716</v>
      </c>
      <c r="J12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63065.026394951165</v>
      </c>
      <c r="K120" s="15">
        <f>IF(PaymentSchedule[[#This Row],[PMT NO]]&lt;&gt;"",SUM(INDEX(PaymentSchedule[INTEREST],1,1):PaymentSchedule[[#This Row],[INTEREST]]),"")</f>
        <v>51733.125192435771</v>
      </c>
    </row>
    <row r="121" spans="2:11" x14ac:dyDescent="0.2">
      <c r="B121" s="11">
        <f>IF(LoanIsGood,IF(ROW()-ROW(PaymentSchedule[[#Headers],[PMT NO]])&gt;ScheduledNumberOfPayments,"",ROW()-ROW(PaymentSchedule[[#Headers],[PMT NO]])),"")</f>
        <v>110</v>
      </c>
      <c r="C121" s="13">
        <f>IF(PaymentSchedule[[#This Row],[PMT NO]]&lt;&gt;"",EOMONTH(LoanStartDate,ROW(PaymentSchedule[[#This Row],[PMT NO]])-ROW(PaymentSchedule[[#Headers],[PMT NO]])-2)+DAY(LoanStartDate),"")</f>
        <v>46113</v>
      </c>
      <c r="D121" s="15">
        <f>IF(PaymentSchedule[[#This Row],[PMT NO]]&lt;&gt;"",IF(ROW()-ROW(PaymentSchedule[[#Headers],[BEGINNING BALANCE]])=1,LoanAmount,INDEX(PaymentSchedule[ENDING BALANCE],ROW()-ROW(PaymentSchedule[[#Headers],[BEGINNING BALANCE]])-1)),"")</f>
        <v>63065.026394951165</v>
      </c>
      <c r="E121" s="15">
        <f>IF(PaymentSchedule[[#This Row],[PMT NO]]&lt;&gt;"",ScheduledPayment,"")</f>
        <v>538.23943850903356</v>
      </c>
      <c r="F12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1" s="15">
        <f>IF(PaymentSchedule[[#This Row],[PMT NO]]&lt;&gt;"",PaymentSchedule[[#This Row],[TOTAL PAYMENT]]-PaymentSchedule[[#This Row],[INTEREST]],"")</f>
        <v>91.52883487812943</v>
      </c>
      <c r="I121" s="15">
        <f>IF(PaymentSchedule[[#This Row],[PMT NO]]&lt;&gt;"",PaymentSchedule[[#This Row],[BEGINNING BALANCE]]*(InterestRate/PaymentsPerYear),"")</f>
        <v>446.71060363090413</v>
      </c>
      <c r="J12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62973.497560073032</v>
      </c>
      <c r="K121" s="15">
        <f>IF(PaymentSchedule[[#This Row],[PMT NO]]&lt;&gt;"",SUM(INDEX(PaymentSchedule[INTEREST],1,1):PaymentSchedule[[#This Row],[INTEREST]]),"")</f>
        <v>52179.835796066676</v>
      </c>
    </row>
    <row r="122" spans="2:11" x14ac:dyDescent="0.2">
      <c r="B122" s="11">
        <f>IF(LoanIsGood,IF(ROW()-ROW(PaymentSchedule[[#Headers],[PMT NO]])&gt;ScheduledNumberOfPayments,"",ROW()-ROW(PaymentSchedule[[#Headers],[PMT NO]])),"")</f>
        <v>111</v>
      </c>
      <c r="C122" s="13">
        <f>IF(PaymentSchedule[[#This Row],[PMT NO]]&lt;&gt;"",EOMONTH(LoanStartDate,ROW(PaymentSchedule[[#This Row],[PMT NO]])-ROW(PaymentSchedule[[#Headers],[PMT NO]])-2)+DAY(LoanStartDate),"")</f>
        <v>46143</v>
      </c>
      <c r="D122" s="15">
        <f>IF(PaymentSchedule[[#This Row],[PMT NO]]&lt;&gt;"",IF(ROW()-ROW(PaymentSchedule[[#Headers],[BEGINNING BALANCE]])=1,LoanAmount,INDEX(PaymentSchedule[ENDING BALANCE],ROW()-ROW(PaymentSchedule[[#Headers],[BEGINNING BALANCE]])-1)),"")</f>
        <v>62973.497560073032</v>
      </c>
      <c r="E122" s="15">
        <f>IF(PaymentSchedule[[#This Row],[PMT NO]]&lt;&gt;"",ScheduledPayment,"")</f>
        <v>538.23943850903356</v>
      </c>
      <c r="F12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2" s="15">
        <f>IF(PaymentSchedule[[#This Row],[PMT NO]]&lt;&gt;"",PaymentSchedule[[#This Row],[TOTAL PAYMENT]]-PaymentSchedule[[#This Row],[INTEREST]],"")</f>
        <v>92.177164125182912</v>
      </c>
      <c r="I122" s="15">
        <f>IF(PaymentSchedule[[#This Row],[PMT NO]]&lt;&gt;"",PaymentSchedule[[#This Row],[BEGINNING BALANCE]]*(InterestRate/PaymentsPerYear),"")</f>
        <v>446.06227438385065</v>
      </c>
      <c r="J12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62881.320395947849</v>
      </c>
      <c r="K122" s="15">
        <f>IF(PaymentSchedule[[#This Row],[PMT NO]]&lt;&gt;"",SUM(INDEX(PaymentSchedule[INTEREST],1,1):PaymentSchedule[[#This Row],[INTEREST]]),"")</f>
        <v>52625.89807045053</v>
      </c>
    </row>
    <row r="123" spans="2:11" x14ac:dyDescent="0.2">
      <c r="B123" s="11">
        <f>IF(LoanIsGood,IF(ROW()-ROW(PaymentSchedule[[#Headers],[PMT NO]])&gt;ScheduledNumberOfPayments,"",ROW()-ROW(PaymentSchedule[[#Headers],[PMT NO]])),"")</f>
        <v>112</v>
      </c>
      <c r="C123" s="13">
        <f>IF(PaymentSchedule[[#This Row],[PMT NO]]&lt;&gt;"",EOMONTH(LoanStartDate,ROW(PaymentSchedule[[#This Row],[PMT NO]])-ROW(PaymentSchedule[[#Headers],[PMT NO]])-2)+DAY(LoanStartDate),"")</f>
        <v>46174</v>
      </c>
      <c r="D123" s="15">
        <f>IF(PaymentSchedule[[#This Row],[PMT NO]]&lt;&gt;"",IF(ROW()-ROW(PaymentSchedule[[#Headers],[BEGINNING BALANCE]])=1,LoanAmount,INDEX(PaymentSchedule[ENDING BALANCE],ROW()-ROW(PaymentSchedule[[#Headers],[BEGINNING BALANCE]])-1)),"")</f>
        <v>62881.320395947849</v>
      </c>
      <c r="E123" s="15">
        <f>IF(PaymentSchedule[[#This Row],[PMT NO]]&lt;&gt;"",ScheduledPayment,"")</f>
        <v>538.23943850903356</v>
      </c>
      <c r="F12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3" s="15">
        <f>IF(PaymentSchedule[[#This Row],[PMT NO]]&lt;&gt;"",PaymentSchedule[[#This Row],[TOTAL PAYMENT]]-PaymentSchedule[[#This Row],[INTEREST]],"")</f>
        <v>92.830085704402961</v>
      </c>
      <c r="I123" s="15">
        <f>IF(PaymentSchedule[[#This Row],[PMT NO]]&lt;&gt;"",PaymentSchedule[[#This Row],[BEGINNING BALANCE]]*(InterestRate/PaymentsPerYear),"")</f>
        <v>445.4093528046306</v>
      </c>
      <c r="J12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62788.490310243447</v>
      </c>
      <c r="K123" s="15">
        <f>IF(PaymentSchedule[[#This Row],[PMT NO]]&lt;&gt;"",SUM(INDEX(PaymentSchedule[INTEREST],1,1):PaymentSchedule[[#This Row],[INTEREST]]),"")</f>
        <v>53071.307423255159</v>
      </c>
    </row>
    <row r="124" spans="2:11" x14ac:dyDescent="0.2">
      <c r="B124" s="11">
        <f>IF(LoanIsGood,IF(ROW()-ROW(PaymentSchedule[[#Headers],[PMT NO]])&gt;ScheduledNumberOfPayments,"",ROW()-ROW(PaymentSchedule[[#Headers],[PMT NO]])),"")</f>
        <v>113</v>
      </c>
      <c r="C124" s="13">
        <f>IF(PaymentSchedule[[#This Row],[PMT NO]]&lt;&gt;"",EOMONTH(LoanStartDate,ROW(PaymentSchedule[[#This Row],[PMT NO]])-ROW(PaymentSchedule[[#Headers],[PMT NO]])-2)+DAY(LoanStartDate),"")</f>
        <v>46204</v>
      </c>
      <c r="D124" s="15">
        <f>IF(PaymentSchedule[[#This Row],[PMT NO]]&lt;&gt;"",IF(ROW()-ROW(PaymentSchedule[[#Headers],[BEGINNING BALANCE]])=1,LoanAmount,INDEX(PaymentSchedule[ENDING BALANCE],ROW()-ROW(PaymentSchedule[[#Headers],[BEGINNING BALANCE]])-1)),"")</f>
        <v>62788.490310243447</v>
      </c>
      <c r="E124" s="15">
        <f>IF(PaymentSchedule[[#This Row],[PMT NO]]&lt;&gt;"",ScheduledPayment,"")</f>
        <v>538.23943850903356</v>
      </c>
      <c r="F12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4" s="15">
        <f>IF(PaymentSchedule[[#This Row],[PMT NO]]&lt;&gt;"",PaymentSchedule[[#This Row],[TOTAL PAYMENT]]-PaymentSchedule[[#This Row],[INTEREST]],"")</f>
        <v>93.487632144809083</v>
      </c>
      <c r="I124" s="15">
        <f>IF(PaymentSchedule[[#This Row],[PMT NO]]&lt;&gt;"",PaymentSchedule[[#This Row],[BEGINNING BALANCE]]*(InterestRate/PaymentsPerYear),"")</f>
        <v>444.75180636422448</v>
      </c>
      <c r="J12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62695.002678098637</v>
      </c>
      <c r="K124" s="15">
        <f>IF(PaymentSchedule[[#This Row],[PMT NO]]&lt;&gt;"",SUM(INDEX(PaymentSchedule[INTEREST],1,1):PaymentSchedule[[#This Row],[INTEREST]]),"")</f>
        <v>53516.059229619386</v>
      </c>
    </row>
    <row r="125" spans="2:11" x14ac:dyDescent="0.2">
      <c r="B125" s="11">
        <f>IF(LoanIsGood,IF(ROW()-ROW(PaymentSchedule[[#Headers],[PMT NO]])&gt;ScheduledNumberOfPayments,"",ROW()-ROW(PaymentSchedule[[#Headers],[PMT NO]])),"")</f>
        <v>114</v>
      </c>
      <c r="C125" s="13">
        <f>IF(PaymentSchedule[[#This Row],[PMT NO]]&lt;&gt;"",EOMONTH(LoanStartDate,ROW(PaymentSchedule[[#This Row],[PMT NO]])-ROW(PaymentSchedule[[#Headers],[PMT NO]])-2)+DAY(LoanStartDate),"")</f>
        <v>46235</v>
      </c>
      <c r="D125" s="15">
        <f>IF(PaymentSchedule[[#This Row],[PMT NO]]&lt;&gt;"",IF(ROW()-ROW(PaymentSchedule[[#Headers],[BEGINNING BALANCE]])=1,LoanAmount,INDEX(PaymentSchedule[ENDING BALANCE],ROW()-ROW(PaymentSchedule[[#Headers],[BEGINNING BALANCE]])-1)),"")</f>
        <v>62695.002678098637</v>
      </c>
      <c r="E125" s="15">
        <f>IF(PaymentSchedule[[#This Row],[PMT NO]]&lt;&gt;"",ScheduledPayment,"")</f>
        <v>538.23943850903356</v>
      </c>
      <c r="F12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5" s="15">
        <f>IF(PaymentSchedule[[#This Row],[PMT NO]]&lt;&gt;"",PaymentSchedule[[#This Row],[TOTAL PAYMENT]]-PaymentSchedule[[#This Row],[INTEREST]],"")</f>
        <v>94.149836205834845</v>
      </c>
      <c r="I125" s="15">
        <f>IF(PaymentSchedule[[#This Row],[PMT NO]]&lt;&gt;"",PaymentSchedule[[#This Row],[BEGINNING BALANCE]]*(InterestRate/PaymentsPerYear),"")</f>
        <v>444.08960230319872</v>
      </c>
      <c r="J12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62600.852841892804</v>
      </c>
      <c r="K125" s="15">
        <f>IF(PaymentSchedule[[#This Row],[PMT NO]]&lt;&gt;"",SUM(INDEX(PaymentSchedule[INTEREST],1,1):PaymentSchedule[[#This Row],[INTEREST]]),"")</f>
        <v>53960.148831922583</v>
      </c>
    </row>
    <row r="126" spans="2:11" x14ac:dyDescent="0.2">
      <c r="B126" s="11">
        <f>IF(LoanIsGood,IF(ROW()-ROW(PaymentSchedule[[#Headers],[PMT NO]])&gt;ScheduledNumberOfPayments,"",ROW()-ROW(PaymentSchedule[[#Headers],[PMT NO]])),"")</f>
        <v>115</v>
      </c>
      <c r="C126" s="13">
        <f>IF(PaymentSchedule[[#This Row],[PMT NO]]&lt;&gt;"",EOMONTH(LoanStartDate,ROW(PaymentSchedule[[#This Row],[PMT NO]])-ROW(PaymentSchedule[[#Headers],[PMT NO]])-2)+DAY(LoanStartDate),"")</f>
        <v>46266</v>
      </c>
      <c r="D126" s="15">
        <f>IF(PaymentSchedule[[#This Row],[PMT NO]]&lt;&gt;"",IF(ROW()-ROW(PaymentSchedule[[#Headers],[BEGINNING BALANCE]])=1,LoanAmount,INDEX(PaymentSchedule[ENDING BALANCE],ROW()-ROW(PaymentSchedule[[#Headers],[BEGINNING BALANCE]])-1)),"")</f>
        <v>62600.852841892804</v>
      </c>
      <c r="E126" s="15">
        <f>IF(PaymentSchedule[[#This Row],[PMT NO]]&lt;&gt;"",ScheduledPayment,"")</f>
        <v>538.23943850903356</v>
      </c>
      <c r="F12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6" s="15">
        <f>IF(PaymentSchedule[[#This Row],[PMT NO]]&lt;&gt;"",PaymentSchedule[[#This Row],[TOTAL PAYMENT]]-PaymentSchedule[[#This Row],[INTEREST]],"")</f>
        <v>94.816730878959504</v>
      </c>
      <c r="I126" s="15">
        <f>IF(PaymentSchedule[[#This Row],[PMT NO]]&lt;&gt;"",PaymentSchedule[[#This Row],[BEGINNING BALANCE]]*(InterestRate/PaymentsPerYear),"")</f>
        <v>443.42270763007406</v>
      </c>
      <c r="J12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62506.036111013847</v>
      </c>
      <c r="K126" s="15">
        <f>IF(PaymentSchedule[[#This Row],[PMT NO]]&lt;&gt;"",SUM(INDEX(PaymentSchedule[INTEREST],1,1):PaymentSchedule[[#This Row],[INTEREST]]),"")</f>
        <v>54403.571539552657</v>
      </c>
    </row>
    <row r="127" spans="2:11" x14ac:dyDescent="0.2">
      <c r="B127" s="11">
        <f>IF(LoanIsGood,IF(ROW()-ROW(PaymentSchedule[[#Headers],[PMT NO]])&gt;ScheduledNumberOfPayments,"",ROW()-ROW(PaymentSchedule[[#Headers],[PMT NO]])),"")</f>
        <v>116</v>
      </c>
      <c r="C127" s="13">
        <f>IF(PaymentSchedule[[#This Row],[PMT NO]]&lt;&gt;"",EOMONTH(LoanStartDate,ROW(PaymentSchedule[[#This Row],[PMT NO]])-ROW(PaymentSchedule[[#Headers],[PMT NO]])-2)+DAY(LoanStartDate),"")</f>
        <v>46296</v>
      </c>
      <c r="D127" s="15">
        <f>IF(PaymentSchedule[[#This Row],[PMT NO]]&lt;&gt;"",IF(ROW()-ROW(PaymentSchedule[[#Headers],[BEGINNING BALANCE]])=1,LoanAmount,INDEX(PaymentSchedule[ENDING BALANCE],ROW()-ROW(PaymentSchedule[[#Headers],[BEGINNING BALANCE]])-1)),"")</f>
        <v>62506.036111013847</v>
      </c>
      <c r="E127" s="15">
        <f>IF(PaymentSchedule[[#This Row],[PMT NO]]&lt;&gt;"",ScheduledPayment,"")</f>
        <v>538.23943850903356</v>
      </c>
      <c r="F12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7" s="15">
        <f>IF(PaymentSchedule[[#This Row],[PMT NO]]&lt;&gt;"",PaymentSchedule[[#This Row],[TOTAL PAYMENT]]-PaymentSchedule[[#This Row],[INTEREST]],"")</f>
        <v>95.488349389352095</v>
      </c>
      <c r="I127" s="15">
        <f>IF(PaymentSchedule[[#This Row],[PMT NO]]&lt;&gt;"",PaymentSchedule[[#This Row],[BEGINNING BALANCE]]*(InterestRate/PaymentsPerYear),"")</f>
        <v>442.75108911968147</v>
      </c>
      <c r="J12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62410.547761624497</v>
      </c>
      <c r="K127" s="15">
        <f>IF(PaymentSchedule[[#This Row],[PMT NO]]&lt;&gt;"",SUM(INDEX(PaymentSchedule[INTEREST],1,1):PaymentSchedule[[#This Row],[INTEREST]]),"")</f>
        <v>54846.322628672337</v>
      </c>
    </row>
    <row r="128" spans="2:11" x14ac:dyDescent="0.2">
      <c r="B128" s="11">
        <f>IF(LoanIsGood,IF(ROW()-ROW(PaymentSchedule[[#Headers],[PMT NO]])&gt;ScheduledNumberOfPayments,"",ROW()-ROW(PaymentSchedule[[#Headers],[PMT NO]])),"")</f>
        <v>117</v>
      </c>
      <c r="C128" s="13">
        <f>IF(PaymentSchedule[[#This Row],[PMT NO]]&lt;&gt;"",EOMONTH(LoanStartDate,ROW(PaymentSchedule[[#This Row],[PMT NO]])-ROW(PaymentSchedule[[#Headers],[PMT NO]])-2)+DAY(LoanStartDate),"")</f>
        <v>46327</v>
      </c>
      <c r="D128" s="15">
        <f>IF(PaymentSchedule[[#This Row],[PMT NO]]&lt;&gt;"",IF(ROW()-ROW(PaymentSchedule[[#Headers],[BEGINNING BALANCE]])=1,LoanAmount,INDEX(PaymentSchedule[ENDING BALANCE],ROW()-ROW(PaymentSchedule[[#Headers],[BEGINNING BALANCE]])-1)),"")</f>
        <v>62410.547761624497</v>
      </c>
      <c r="E128" s="15">
        <f>IF(PaymentSchedule[[#This Row],[PMT NO]]&lt;&gt;"",ScheduledPayment,"")</f>
        <v>538.23943850903356</v>
      </c>
      <c r="F12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8" s="15">
        <f>IF(PaymentSchedule[[#This Row],[PMT NO]]&lt;&gt;"",PaymentSchedule[[#This Row],[TOTAL PAYMENT]]-PaymentSchedule[[#This Row],[INTEREST]],"")</f>
        <v>96.16472519752665</v>
      </c>
      <c r="I128" s="15">
        <f>IF(PaymentSchedule[[#This Row],[PMT NO]]&lt;&gt;"",PaymentSchedule[[#This Row],[BEGINNING BALANCE]]*(InterestRate/PaymentsPerYear),"")</f>
        <v>442.07471331150691</v>
      </c>
      <c r="J12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62314.383036426967</v>
      </c>
      <c r="K128" s="15">
        <f>IF(PaymentSchedule[[#This Row],[PMT NO]]&lt;&gt;"",SUM(INDEX(PaymentSchedule[INTEREST],1,1):PaymentSchedule[[#This Row],[INTEREST]]),"")</f>
        <v>55288.397341983844</v>
      </c>
    </row>
    <row r="129" spans="2:11" x14ac:dyDescent="0.2">
      <c r="B129" s="11">
        <f>IF(LoanIsGood,IF(ROW()-ROW(PaymentSchedule[[#Headers],[PMT NO]])&gt;ScheduledNumberOfPayments,"",ROW()-ROW(PaymentSchedule[[#Headers],[PMT NO]])),"")</f>
        <v>118</v>
      </c>
      <c r="C129" s="13">
        <f>IF(PaymentSchedule[[#This Row],[PMT NO]]&lt;&gt;"",EOMONTH(LoanStartDate,ROW(PaymentSchedule[[#This Row],[PMT NO]])-ROW(PaymentSchedule[[#Headers],[PMT NO]])-2)+DAY(LoanStartDate),"")</f>
        <v>46357</v>
      </c>
      <c r="D129" s="15">
        <f>IF(PaymentSchedule[[#This Row],[PMT NO]]&lt;&gt;"",IF(ROW()-ROW(PaymentSchedule[[#Headers],[BEGINNING BALANCE]])=1,LoanAmount,INDEX(PaymentSchedule[ENDING BALANCE],ROW()-ROW(PaymentSchedule[[#Headers],[BEGINNING BALANCE]])-1)),"")</f>
        <v>62314.383036426967</v>
      </c>
      <c r="E129" s="15">
        <f>IF(PaymentSchedule[[#This Row],[PMT NO]]&lt;&gt;"",ScheduledPayment,"")</f>
        <v>538.23943850903356</v>
      </c>
      <c r="F12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29" s="15">
        <f>IF(PaymentSchedule[[#This Row],[PMT NO]]&lt;&gt;"",PaymentSchedule[[#This Row],[TOTAL PAYMENT]]-PaymentSchedule[[#This Row],[INTEREST]],"")</f>
        <v>96.84589200100919</v>
      </c>
      <c r="I129" s="15">
        <f>IF(PaymentSchedule[[#This Row],[PMT NO]]&lt;&gt;"",PaymentSchedule[[#This Row],[BEGINNING BALANCE]]*(InterestRate/PaymentsPerYear),"")</f>
        <v>441.39354650802437</v>
      </c>
      <c r="J12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62217.537144425958</v>
      </c>
      <c r="K129" s="15">
        <f>IF(PaymentSchedule[[#This Row],[PMT NO]]&lt;&gt;"",SUM(INDEX(PaymentSchedule[INTEREST],1,1):PaymentSchedule[[#This Row],[INTEREST]]),"")</f>
        <v>55729.790888491865</v>
      </c>
    </row>
    <row r="130" spans="2:11" x14ac:dyDescent="0.2">
      <c r="B130" s="11">
        <f>IF(LoanIsGood,IF(ROW()-ROW(PaymentSchedule[[#Headers],[PMT NO]])&gt;ScheduledNumberOfPayments,"",ROW()-ROW(PaymentSchedule[[#Headers],[PMT NO]])),"")</f>
        <v>119</v>
      </c>
      <c r="C130" s="13">
        <f>IF(PaymentSchedule[[#This Row],[PMT NO]]&lt;&gt;"",EOMONTH(LoanStartDate,ROW(PaymentSchedule[[#This Row],[PMT NO]])-ROW(PaymentSchedule[[#Headers],[PMT NO]])-2)+DAY(LoanStartDate),"")</f>
        <v>46388</v>
      </c>
      <c r="D130" s="15">
        <f>IF(PaymentSchedule[[#This Row],[PMT NO]]&lt;&gt;"",IF(ROW()-ROW(PaymentSchedule[[#Headers],[BEGINNING BALANCE]])=1,LoanAmount,INDEX(PaymentSchedule[ENDING BALANCE],ROW()-ROW(PaymentSchedule[[#Headers],[BEGINNING BALANCE]])-1)),"")</f>
        <v>62217.537144425958</v>
      </c>
      <c r="E130" s="15">
        <f>IF(PaymentSchedule[[#This Row],[PMT NO]]&lt;&gt;"",ScheduledPayment,"")</f>
        <v>538.23943850903356</v>
      </c>
      <c r="F13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0" s="15">
        <f>IF(PaymentSchedule[[#This Row],[PMT NO]]&lt;&gt;"",PaymentSchedule[[#This Row],[TOTAL PAYMENT]]-PaymentSchedule[[#This Row],[INTEREST]],"")</f>
        <v>97.531883736016312</v>
      </c>
      <c r="I130" s="15">
        <f>IF(PaymentSchedule[[#This Row],[PMT NO]]&lt;&gt;"",PaymentSchedule[[#This Row],[BEGINNING BALANCE]]*(InterestRate/PaymentsPerYear),"")</f>
        <v>440.70755477301725</v>
      </c>
      <c r="J13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62120.005260689941</v>
      </c>
      <c r="K130" s="15">
        <f>IF(PaymentSchedule[[#This Row],[PMT NO]]&lt;&gt;"",SUM(INDEX(PaymentSchedule[INTEREST],1,1):PaymentSchedule[[#This Row],[INTEREST]]),"")</f>
        <v>56170.498443264885</v>
      </c>
    </row>
    <row r="131" spans="2:11" x14ac:dyDescent="0.2">
      <c r="B131" s="11">
        <f>IF(LoanIsGood,IF(ROW()-ROW(PaymentSchedule[[#Headers],[PMT NO]])&gt;ScheduledNumberOfPayments,"",ROW()-ROW(PaymentSchedule[[#Headers],[PMT NO]])),"")</f>
        <v>120</v>
      </c>
      <c r="C131" s="13">
        <f>IF(PaymentSchedule[[#This Row],[PMT NO]]&lt;&gt;"",EOMONTH(LoanStartDate,ROW(PaymentSchedule[[#This Row],[PMT NO]])-ROW(PaymentSchedule[[#Headers],[PMT NO]])-2)+DAY(LoanStartDate),"")</f>
        <v>46419</v>
      </c>
      <c r="D131" s="15">
        <f>IF(PaymentSchedule[[#This Row],[PMT NO]]&lt;&gt;"",IF(ROW()-ROW(PaymentSchedule[[#Headers],[BEGINNING BALANCE]])=1,LoanAmount,INDEX(PaymentSchedule[ENDING BALANCE],ROW()-ROW(PaymentSchedule[[#Headers],[BEGINNING BALANCE]])-1)),"")</f>
        <v>62120.005260689941</v>
      </c>
      <c r="E131" s="15">
        <f>IF(PaymentSchedule[[#This Row],[PMT NO]]&lt;&gt;"",ScheduledPayment,"")</f>
        <v>538.23943850903356</v>
      </c>
      <c r="F13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1" s="15">
        <f>IF(PaymentSchedule[[#This Row],[PMT NO]]&lt;&gt;"",PaymentSchedule[[#This Row],[TOTAL PAYMENT]]-PaymentSchedule[[#This Row],[INTEREST]],"")</f>
        <v>98.222734579146447</v>
      </c>
      <c r="I131" s="15">
        <f>IF(PaymentSchedule[[#This Row],[PMT NO]]&lt;&gt;"",PaymentSchedule[[#This Row],[BEGINNING BALANCE]]*(InterestRate/PaymentsPerYear),"")</f>
        <v>440.01670392988711</v>
      </c>
      <c r="J13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62021.782526110794</v>
      </c>
      <c r="K131" s="15">
        <f>IF(PaymentSchedule[[#This Row],[PMT NO]]&lt;&gt;"",SUM(INDEX(PaymentSchedule[INTEREST],1,1):PaymentSchedule[[#This Row],[INTEREST]]),"")</f>
        <v>56610.515147194776</v>
      </c>
    </row>
    <row r="132" spans="2:11" x14ac:dyDescent="0.2">
      <c r="B132" s="11">
        <f>IF(LoanIsGood,IF(ROW()-ROW(PaymentSchedule[[#Headers],[PMT NO]])&gt;ScheduledNumberOfPayments,"",ROW()-ROW(PaymentSchedule[[#Headers],[PMT NO]])),"")</f>
        <v>121</v>
      </c>
      <c r="C132" s="13">
        <f>IF(PaymentSchedule[[#This Row],[PMT NO]]&lt;&gt;"",EOMONTH(LoanStartDate,ROW(PaymentSchedule[[#This Row],[PMT NO]])-ROW(PaymentSchedule[[#Headers],[PMT NO]])-2)+DAY(LoanStartDate),"")</f>
        <v>46447</v>
      </c>
      <c r="D132" s="15">
        <f>IF(PaymentSchedule[[#This Row],[PMT NO]]&lt;&gt;"",IF(ROW()-ROW(PaymentSchedule[[#Headers],[BEGINNING BALANCE]])=1,LoanAmount,INDEX(PaymentSchedule[ENDING BALANCE],ROW()-ROW(PaymentSchedule[[#Headers],[BEGINNING BALANCE]])-1)),"")</f>
        <v>62021.782526110794</v>
      </c>
      <c r="E132" s="15">
        <f>IF(PaymentSchedule[[#This Row],[PMT NO]]&lt;&gt;"",ScheduledPayment,"")</f>
        <v>538.23943850903356</v>
      </c>
      <c r="F13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2" s="15">
        <f>IF(PaymentSchedule[[#This Row],[PMT NO]]&lt;&gt;"",PaymentSchedule[[#This Row],[TOTAL PAYMENT]]-PaymentSchedule[[#This Row],[INTEREST]],"")</f>
        <v>98.9184789490821</v>
      </c>
      <c r="I132" s="15">
        <f>IF(PaymentSchedule[[#This Row],[PMT NO]]&lt;&gt;"",PaymentSchedule[[#This Row],[BEGINNING BALANCE]]*(InterestRate/PaymentsPerYear),"")</f>
        <v>439.32095955995146</v>
      </c>
      <c r="J13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61922.864047161711</v>
      </c>
      <c r="K132" s="15">
        <f>IF(PaymentSchedule[[#This Row],[PMT NO]]&lt;&gt;"",SUM(INDEX(PaymentSchedule[INTEREST],1,1):PaymentSchedule[[#This Row],[INTEREST]]),"")</f>
        <v>57049.83610675473</v>
      </c>
    </row>
    <row r="133" spans="2:11" x14ac:dyDescent="0.2">
      <c r="B133" s="11">
        <f>IF(LoanIsGood,IF(ROW()-ROW(PaymentSchedule[[#Headers],[PMT NO]])&gt;ScheduledNumberOfPayments,"",ROW()-ROW(PaymentSchedule[[#Headers],[PMT NO]])),"")</f>
        <v>122</v>
      </c>
      <c r="C133" s="13">
        <f>IF(PaymentSchedule[[#This Row],[PMT NO]]&lt;&gt;"",EOMONTH(LoanStartDate,ROW(PaymentSchedule[[#This Row],[PMT NO]])-ROW(PaymentSchedule[[#Headers],[PMT NO]])-2)+DAY(LoanStartDate),"")</f>
        <v>46478</v>
      </c>
      <c r="D133" s="15">
        <f>IF(PaymentSchedule[[#This Row],[PMT NO]]&lt;&gt;"",IF(ROW()-ROW(PaymentSchedule[[#Headers],[BEGINNING BALANCE]])=1,LoanAmount,INDEX(PaymentSchedule[ENDING BALANCE],ROW()-ROW(PaymentSchedule[[#Headers],[BEGINNING BALANCE]])-1)),"")</f>
        <v>61922.864047161711</v>
      </c>
      <c r="E133" s="15">
        <f>IF(PaymentSchedule[[#This Row],[PMT NO]]&lt;&gt;"",ScheduledPayment,"")</f>
        <v>538.23943850903356</v>
      </c>
      <c r="F13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3" s="15">
        <f>IF(PaymentSchedule[[#This Row],[PMT NO]]&lt;&gt;"",PaymentSchedule[[#This Row],[TOTAL PAYMENT]]-PaymentSchedule[[#This Row],[INTEREST]],"")</f>
        <v>99.619151508304753</v>
      </c>
      <c r="I133" s="15">
        <f>IF(PaymentSchedule[[#This Row],[PMT NO]]&lt;&gt;"",PaymentSchedule[[#This Row],[BEGINNING BALANCE]]*(InterestRate/PaymentsPerYear),"")</f>
        <v>438.62028700072881</v>
      </c>
      <c r="J13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61823.244895653406</v>
      </c>
      <c r="K133" s="15">
        <f>IF(PaymentSchedule[[#This Row],[PMT NO]]&lt;&gt;"",SUM(INDEX(PaymentSchedule[INTEREST],1,1):PaymentSchedule[[#This Row],[INTEREST]]),"")</f>
        <v>57488.456393755456</v>
      </c>
    </row>
    <row r="134" spans="2:11" x14ac:dyDescent="0.2">
      <c r="B134" s="11">
        <f>IF(LoanIsGood,IF(ROW()-ROW(PaymentSchedule[[#Headers],[PMT NO]])&gt;ScheduledNumberOfPayments,"",ROW()-ROW(PaymentSchedule[[#Headers],[PMT NO]])),"")</f>
        <v>123</v>
      </c>
      <c r="C134" s="13">
        <f>IF(PaymentSchedule[[#This Row],[PMT NO]]&lt;&gt;"",EOMONTH(LoanStartDate,ROW(PaymentSchedule[[#This Row],[PMT NO]])-ROW(PaymentSchedule[[#Headers],[PMT NO]])-2)+DAY(LoanStartDate),"")</f>
        <v>46508</v>
      </c>
      <c r="D134" s="15">
        <f>IF(PaymentSchedule[[#This Row],[PMT NO]]&lt;&gt;"",IF(ROW()-ROW(PaymentSchedule[[#Headers],[BEGINNING BALANCE]])=1,LoanAmount,INDEX(PaymentSchedule[ENDING BALANCE],ROW()-ROW(PaymentSchedule[[#Headers],[BEGINNING BALANCE]])-1)),"")</f>
        <v>61823.244895653406</v>
      </c>
      <c r="E134" s="15">
        <f>IF(PaymentSchedule[[#This Row],[PMT NO]]&lt;&gt;"",ScheduledPayment,"")</f>
        <v>538.23943850903356</v>
      </c>
      <c r="F13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4" s="15">
        <f>IF(PaymentSchedule[[#This Row],[PMT NO]]&lt;&gt;"",PaymentSchedule[[#This Row],[TOTAL PAYMENT]]-PaymentSchedule[[#This Row],[INTEREST]],"")</f>
        <v>100.32478716482188</v>
      </c>
      <c r="I134" s="15">
        <f>IF(PaymentSchedule[[#This Row],[PMT NO]]&lt;&gt;"",PaymentSchedule[[#This Row],[BEGINNING BALANCE]]*(InterestRate/PaymentsPerYear),"")</f>
        <v>437.91465134421168</v>
      </c>
      <c r="J13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61722.920108488586</v>
      </c>
      <c r="K134" s="15">
        <f>IF(PaymentSchedule[[#This Row],[PMT NO]]&lt;&gt;"",SUM(INDEX(PaymentSchedule[INTEREST],1,1):PaymentSchedule[[#This Row],[INTEREST]]),"")</f>
        <v>57926.371045099666</v>
      </c>
    </row>
    <row r="135" spans="2:11" x14ac:dyDescent="0.2">
      <c r="B135" s="11">
        <f>IF(LoanIsGood,IF(ROW()-ROW(PaymentSchedule[[#Headers],[PMT NO]])&gt;ScheduledNumberOfPayments,"",ROW()-ROW(PaymentSchedule[[#Headers],[PMT NO]])),"")</f>
        <v>124</v>
      </c>
      <c r="C135" s="13">
        <f>IF(PaymentSchedule[[#This Row],[PMT NO]]&lt;&gt;"",EOMONTH(LoanStartDate,ROW(PaymentSchedule[[#This Row],[PMT NO]])-ROW(PaymentSchedule[[#Headers],[PMT NO]])-2)+DAY(LoanStartDate),"")</f>
        <v>46539</v>
      </c>
      <c r="D135" s="15">
        <f>IF(PaymentSchedule[[#This Row],[PMT NO]]&lt;&gt;"",IF(ROW()-ROW(PaymentSchedule[[#Headers],[BEGINNING BALANCE]])=1,LoanAmount,INDEX(PaymentSchedule[ENDING BALANCE],ROW()-ROW(PaymentSchedule[[#Headers],[BEGINNING BALANCE]])-1)),"")</f>
        <v>61722.920108488586</v>
      </c>
      <c r="E135" s="15">
        <f>IF(PaymentSchedule[[#This Row],[PMT NO]]&lt;&gt;"",ScheduledPayment,"")</f>
        <v>538.23943850903356</v>
      </c>
      <c r="F13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5" s="15">
        <f>IF(PaymentSchedule[[#This Row],[PMT NO]]&lt;&gt;"",PaymentSchedule[[#This Row],[TOTAL PAYMENT]]-PaymentSchedule[[#This Row],[INTEREST]],"")</f>
        <v>101.03542107390604</v>
      </c>
      <c r="I135" s="15">
        <f>IF(PaymentSchedule[[#This Row],[PMT NO]]&lt;&gt;"",PaymentSchedule[[#This Row],[BEGINNING BALANCE]]*(InterestRate/PaymentsPerYear),"")</f>
        <v>437.20401743512753</v>
      </c>
      <c r="J13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61621.884687414684</v>
      </c>
      <c r="K135" s="15">
        <f>IF(PaymentSchedule[[#This Row],[PMT NO]]&lt;&gt;"",SUM(INDEX(PaymentSchedule[INTEREST],1,1):PaymentSchedule[[#This Row],[INTEREST]]),"")</f>
        <v>58363.575062534794</v>
      </c>
    </row>
    <row r="136" spans="2:11" x14ac:dyDescent="0.2">
      <c r="B136" s="11">
        <f>IF(LoanIsGood,IF(ROW()-ROW(PaymentSchedule[[#Headers],[PMT NO]])&gt;ScheduledNumberOfPayments,"",ROW()-ROW(PaymentSchedule[[#Headers],[PMT NO]])),"")</f>
        <v>125</v>
      </c>
      <c r="C136" s="13">
        <f>IF(PaymentSchedule[[#This Row],[PMT NO]]&lt;&gt;"",EOMONTH(LoanStartDate,ROW(PaymentSchedule[[#This Row],[PMT NO]])-ROW(PaymentSchedule[[#Headers],[PMT NO]])-2)+DAY(LoanStartDate),"")</f>
        <v>46569</v>
      </c>
      <c r="D136" s="15">
        <f>IF(PaymentSchedule[[#This Row],[PMT NO]]&lt;&gt;"",IF(ROW()-ROW(PaymentSchedule[[#Headers],[BEGINNING BALANCE]])=1,LoanAmount,INDEX(PaymentSchedule[ENDING BALANCE],ROW()-ROW(PaymentSchedule[[#Headers],[BEGINNING BALANCE]])-1)),"")</f>
        <v>61621.884687414684</v>
      </c>
      <c r="E136" s="15">
        <f>IF(PaymentSchedule[[#This Row],[PMT NO]]&lt;&gt;"",ScheduledPayment,"")</f>
        <v>538.23943850903356</v>
      </c>
      <c r="F13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6" s="15">
        <f>IF(PaymentSchedule[[#This Row],[PMT NO]]&lt;&gt;"",PaymentSchedule[[#This Row],[TOTAL PAYMENT]]-PaymentSchedule[[#This Row],[INTEREST]],"")</f>
        <v>101.75108863984616</v>
      </c>
      <c r="I136" s="15">
        <f>IF(PaymentSchedule[[#This Row],[PMT NO]]&lt;&gt;"",PaymentSchedule[[#This Row],[BEGINNING BALANCE]]*(InterestRate/PaymentsPerYear),"")</f>
        <v>436.4883498691874</v>
      </c>
      <c r="J13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61520.133598774839</v>
      </c>
      <c r="K136" s="15">
        <f>IF(PaymentSchedule[[#This Row],[PMT NO]]&lt;&gt;"",SUM(INDEX(PaymentSchedule[INTEREST],1,1):PaymentSchedule[[#This Row],[INTEREST]]),"")</f>
        <v>58800.063412403979</v>
      </c>
    </row>
    <row r="137" spans="2:11" x14ac:dyDescent="0.2">
      <c r="B137" s="11">
        <f>IF(LoanIsGood,IF(ROW()-ROW(PaymentSchedule[[#Headers],[PMT NO]])&gt;ScheduledNumberOfPayments,"",ROW()-ROW(PaymentSchedule[[#Headers],[PMT NO]])),"")</f>
        <v>126</v>
      </c>
      <c r="C137" s="13">
        <f>IF(PaymentSchedule[[#This Row],[PMT NO]]&lt;&gt;"",EOMONTH(LoanStartDate,ROW(PaymentSchedule[[#This Row],[PMT NO]])-ROW(PaymentSchedule[[#Headers],[PMT NO]])-2)+DAY(LoanStartDate),"")</f>
        <v>46600</v>
      </c>
      <c r="D137" s="15">
        <f>IF(PaymentSchedule[[#This Row],[PMT NO]]&lt;&gt;"",IF(ROW()-ROW(PaymentSchedule[[#Headers],[BEGINNING BALANCE]])=1,LoanAmount,INDEX(PaymentSchedule[ENDING BALANCE],ROW()-ROW(PaymentSchedule[[#Headers],[BEGINNING BALANCE]])-1)),"")</f>
        <v>61520.133598774839</v>
      </c>
      <c r="E137" s="15">
        <f>IF(PaymentSchedule[[#This Row],[PMT NO]]&lt;&gt;"",ScheduledPayment,"")</f>
        <v>538.23943850903356</v>
      </c>
      <c r="F13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7" s="15">
        <f>IF(PaymentSchedule[[#This Row],[PMT NO]]&lt;&gt;"",PaymentSchedule[[#This Row],[TOTAL PAYMENT]]-PaymentSchedule[[#This Row],[INTEREST]],"")</f>
        <v>102.47182551771175</v>
      </c>
      <c r="I137" s="15">
        <f>IF(PaymentSchedule[[#This Row],[PMT NO]]&lt;&gt;"",PaymentSchedule[[#This Row],[BEGINNING BALANCE]]*(InterestRate/PaymentsPerYear),"")</f>
        <v>435.76761299132181</v>
      </c>
      <c r="J13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61417.661773257125</v>
      </c>
      <c r="K137" s="15">
        <f>IF(PaymentSchedule[[#This Row],[PMT NO]]&lt;&gt;"",SUM(INDEX(PaymentSchedule[INTEREST],1,1):PaymentSchedule[[#This Row],[INTEREST]]),"")</f>
        <v>59235.831025395302</v>
      </c>
    </row>
    <row r="138" spans="2:11" x14ac:dyDescent="0.2">
      <c r="B138" s="11">
        <f>IF(LoanIsGood,IF(ROW()-ROW(PaymentSchedule[[#Headers],[PMT NO]])&gt;ScheduledNumberOfPayments,"",ROW()-ROW(PaymentSchedule[[#Headers],[PMT NO]])),"")</f>
        <v>127</v>
      </c>
      <c r="C138" s="13">
        <f>IF(PaymentSchedule[[#This Row],[PMT NO]]&lt;&gt;"",EOMONTH(LoanStartDate,ROW(PaymentSchedule[[#This Row],[PMT NO]])-ROW(PaymentSchedule[[#Headers],[PMT NO]])-2)+DAY(LoanStartDate),"")</f>
        <v>46631</v>
      </c>
      <c r="D138" s="15">
        <f>IF(PaymentSchedule[[#This Row],[PMT NO]]&lt;&gt;"",IF(ROW()-ROW(PaymentSchedule[[#Headers],[BEGINNING BALANCE]])=1,LoanAmount,INDEX(PaymentSchedule[ENDING BALANCE],ROW()-ROW(PaymentSchedule[[#Headers],[BEGINNING BALANCE]])-1)),"")</f>
        <v>61417.661773257125</v>
      </c>
      <c r="E138" s="15">
        <f>IF(PaymentSchedule[[#This Row],[PMT NO]]&lt;&gt;"",ScheduledPayment,"")</f>
        <v>538.23943850903356</v>
      </c>
      <c r="F13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8" s="15">
        <f>IF(PaymentSchedule[[#This Row],[PMT NO]]&lt;&gt;"",PaymentSchedule[[#This Row],[TOTAL PAYMENT]]-PaymentSchedule[[#This Row],[INTEREST]],"")</f>
        <v>103.19766761512892</v>
      </c>
      <c r="I138" s="15">
        <f>IF(PaymentSchedule[[#This Row],[PMT NO]]&lt;&gt;"",PaymentSchedule[[#This Row],[BEGINNING BALANCE]]*(InterestRate/PaymentsPerYear),"")</f>
        <v>435.04177089390464</v>
      </c>
      <c r="J13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61314.464105641993</v>
      </c>
      <c r="K138" s="15">
        <f>IF(PaymentSchedule[[#This Row],[PMT NO]]&lt;&gt;"",SUM(INDEX(PaymentSchedule[INTEREST],1,1):PaymentSchedule[[#This Row],[INTEREST]]),"")</f>
        <v>59670.872796289208</v>
      </c>
    </row>
    <row r="139" spans="2:11" x14ac:dyDescent="0.2">
      <c r="B139" s="11">
        <f>IF(LoanIsGood,IF(ROW()-ROW(PaymentSchedule[[#Headers],[PMT NO]])&gt;ScheduledNumberOfPayments,"",ROW()-ROW(PaymentSchedule[[#Headers],[PMT NO]])),"")</f>
        <v>128</v>
      </c>
      <c r="C139" s="13">
        <f>IF(PaymentSchedule[[#This Row],[PMT NO]]&lt;&gt;"",EOMONTH(LoanStartDate,ROW(PaymentSchedule[[#This Row],[PMT NO]])-ROW(PaymentSchedule[[#Headers],[PMT NO]])-2)+DAY(LoanStartDate),"")</f>
        <v>46661</v>
      </c>
      <c r="D139" s="15">
        <f>IF(PaymentSchedule[[#This Row],[PMT NO]]&lt;&gt;"",IF(ROW()-ROW(PaymentSchedule[[#Headers],[BEGINNING BALANCE]])=1,LoanAmount,INDEX(PaymentSchedule[ENDING BALANCE],ROW()-ROW(PaymentSchedule[[#Headers],[BEGINNING BALANCE]])-1)),"")</f>
        <v>61314.464105641993</v>
      </c>
      <c r="E139" s="15">
        <f>IF(PaymentSchedule[[#This Row],[PMT NO]]&lt;&gt;"",ScheduledPayment,"")</f>
        <v>538.23943850903356</v>
      </c>
      <c r="F13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39" s="15">
        <f>IF(PaymentSchedule[[#This Row],[PMT NO]]&lt;&gt;"",PaymentSchedule[[#This Row],[TOTAL PAYMENT]]-PaymentSchedule[[#This Row],[INTEREST]],"")</f>
        <v>103.92865109406944</v>
      </c>
      <c r="I139" s="15">
        <f>IF(PaymentSchedule[[#This Row],[PMT NO]]&lt;&gt;"",PaymentSchedule[[#This Row],[BEGINNING BALANCE]]*(InterestRate/PaymentsPerYear),"")</f>
        <v>434.31078741496412</v>
      </c>
      <c r="J13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61210.53545454792</v>
      </c>
      <c r="K139" s="15">
        <f>IF(PaymentSchedule[[#This Row],[PMT NO]]&lt;&gt;"",SUM(INDEX(PaymentSchedule[INTEREST],1,1):PaymentSchedule[[#This Row],[INTEREST]]),"")</f>
        <v>60105.183583704173</v>
      </c>
    </row>
    <row r="140" spans="2:11" x14ac:dyDescent="0.2">
      <c r="B140" s="11">
        <f>IF(LoanIsGood,IF(ROW()-ROW(PaymentSchedule[[#Headers],[PMT NO]])&gt;ScheduledNumberOfPayments,"",ROW()-ROW(PaymentSchedule[[#Headers],[PMT NO]])),"")</f>
        <v>129</v>
      </c>
      <c r="C140" s="13">
        <f>IF(PaymentSchedule[[#This Row],[PMT NO]]&lt;&gt;"",EOMONTH(LoanStartDate,ROW(PaymentSchedule[[#This Row],[PMT NO]])-ROW(PaymentSchedule[[#Headers],[PMT NO]])-2)+DAY(LoanStartDate),"")</f>
        <v>46692</v>
      </c>
      <c r="D140" s="15">
        <f>IF(PaymentSchedule[[#This Row],[PMT NO]]&lt;&gt;"",IF(ROW()-ROW(PaymentSchedule[[#Headers],[BEGINNING BALANCE]])=1,LoanAmount,INDEX(PaymentSchedule[ENDING BALANCE],ROW()-ROW(PaymentSchedule[[#Headers],[BEGINNING BALANCE]])-1)),"")</f>
        <v>61210.53545454792</v>
      </c>
      <c r="E140" s="15">
        <f>IF(PaymentSchedule[[#This Row],[PMT NO]]&lt;&gt;"",ScheduledPayment,"")</f>
        <v>538.23943850903356</v>
      </c>
      <c r="F14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0" s="15">
        <f>IF(PaymentSchedule[[#This Row],[PMT NO]]&lt;&gt;"",PaymentSchedule[[#This Row],[TOTAL PAYMENT]]-PaymentSchedule[[#This Row],[INTEREST]],"")</f>
        <v>104.66481237265242</v>
      </c>
      <c r="I140" s="15">
        <f>IF(PaymentSchedule[[#This Row],[PMT NO]]&lt;&gt;"",PaymentSchedule[[#This Row],[BEGINNING BALANCE]]*(InterestRate/PaymentsPerYear),"")</f>
        <v>433.57462613638114</v>
      </c>
      <c r="J14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61105.870642175265</v>
      </c>
      <c r="K140" s="15">
        <f>IF(PaymentSchedule[[#This Row],[PMT NO]]&lt;&gt;"",SUM(INDEX(PaymentSchedule[INTEREST],1,1):PaymentSchedule[[#This Row],[INTEREST]]),"")</f>
        <v>60538.758209840555</v>
      </c>
    </row>
    <row r="141" spans="2:11" x14ac:dyDescent="0.2">
      <c r="B141" s="11">
        <f>IF(LoanIsGood,IF(ROW()-ROW(PaymentSchedule[[#Headers],[PMT NO]])&gt;ScheduledNumberOfPayments,"",ROW()-ROW(PaymentSchedule[[#Headers],[PMT NO]])),"")</f>
        <v>130</v>
      </c>
      <c r="C141" s="13">
        <f>IF(PaymentSchedule[[#This Row],[PMT NO]]&lt;&gt;"",EOMONTH(LoanStartDate,ROW(PaymentSchedule[[#This Row],[PMT NO]])-ROW(PaymentSchedule[[#Headers],[PMT NO]])-2)+DAY(LoanStartDate),"")</f>
        <v>46722</v>
      </c>
      <c r="D141" s="15">
        <f>IF(PaymentSchedule[[#This Row],[PMT NO]]&lt;&gt;"",IF(ROW()-ROW(PaymentSchedule[[#Headers],[BEGINNING BALANCE]])=1,LoanAmount,INDEX(PaymentSchedule[ENDING BALANCE],ROW()-ROW(PaymentSchedule[[#Headers],[BEGINNING BALANCE]])-1)),"")</f>
        <v>61105.870642175265</v>
      </c>
      <c r="E141" s="15">
        <f>IF(PaymentSchedule[[#This Row],[PMT NO]]&lt;&gt;"",ScheduledPayment,"")</f>
        <v>538.23943850903356</v>
      </c>
      <c r="F14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1" s="15">
        <f>IF(PaymentSchedule[[#This Row],[PMT NO]]&lt;&gt;"",PaymentSchedule[[#This Row],[TOTAL PAYMENT]]-PaymentSchedule[[#This Row],[INTEREST]],"")</f>
        <v>105.40618812695874</v>
      </c>
      <c r="I141" s="15">
        <f>IF(PaymentSchedule[[#This Row],[PMT NO]]&lt;&gt;"",PaymentSchedule[[#This Row],[BEGINNING BALANCE]]*(InterestRate/PaymentsPerYear),"")</f>
        <v>432.83325038207482</v>
      </c>
      <c r="J14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61000.464454048306</v>
      </c>
      <c r="K141" s="15">
        <f>IF(PaymentSchedule[[#This Row],[PMT NO]]&lt;&gt;"",SUM(INDEX(PaymentSchedule[INTEREST],1,1):PaymentSchedule[[#This Row],[INTEREST]]),"")</f>
        <v>60971.591460222633</v>
      </c>
    </row>
    <row r="142" spans="2:11" x14ac:dyDescent="0.2">
      <c r="B142" s="11">
        <f>IF(LoanIsGood,IF(ROW()-ROW(PaymentSchedule[[#Headers],[PMT NO]])&gt;ScheduledNumberOfPayments,"",ROW()-ROW(PaymentSchedule[[#Headers],[PMT NO]])),"")</f>
        <v>131</v>
      </c>
      <c r="C142" s="13">
        <f>IF(PaymentSchedule[[#This Row],[PMT NO]]&lt;&gt;"",EOMONTH(LoanStartDate,ROW(PaymentSchedule[[#This Row],[PMT NO]])-ROW(PaymentSchedule[[#Headers],[PMT NO]])-2)+DAY(LoanStartDate),"")</f>
        <v>46753</v>
      </c>
      <c r="D142" s="15">
        <f>IF(PaymentSchedule[[#This Row],[PMT NO]]&lt;&gt;"",IF(ROW()-ROW(PaymentSchedule[[#Headers],[BEGINNING BALANCE]])=1,LoanAmount,INDEX(PaymentSchedule[ENDING BALANCE],ROW()-ROW(PaymentSchedule[[#Headers],[BEGINNING BALANCE]])-1)),"")</f>
        <v>61000.464454048306</v>
      </c>
      <c r="E142" s="15">
        <f>IF(PaymentSchedule[[#This Row],[PMT NO]]&lt;&gt;"",ScheduledPayment,"")</f>
        <v>538.23943850903356</v>
      </c>
      <c r="F14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2" s="15">
        <f>IF(PaymentSchedule[[#This Row],[PMT NO]]&lt;&gt;"",PaymentSchedule[[#This Row],[TOTAL PAYMENT]]-PaymentSchedule[[#This Row],[INTEREST]],"")</f>
        <v>106.15281529285801</v>
      </c>
      <c r="I142" s="15">
        <f>IF(PaymentSchedule[[#This Row],[PMT NO]]&lt;&gt;"",PaymentSchedule[[#This Row],[BEGINNING BALANCE]]*(InterestRate/PaymentsPerYear),"")</f>
        <v>432.08662321617555</v>
      </c>
      <c r="J14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60894.311638755447</v>
      </c>
      <c r="K142" s="15">
        <f>IF(PaymentSchedule[[#This Row],[PMT NO]]&lt;&gt;"",SUM(INDEX(PaymentSchedule[INTEREST],1,1):PaymentSchedule[[#This Row],[INTEREST]]),"")</f>
        <v>61403.678083438812</v>
      </c>
    </row>
    <row r="143" spans="2:11" x14ac:dyDescent="0.2">
      <c r="B143" s="11">
        <f>IF(LoanIsGood,IF(ROW()-ROW(PaymentSchedule[[#Headers],[PMT NO]])&gt;ScheduledNumberOfPayments,"",ROW()-ROW(PaymentSchedule[[#Headers],[PMT NO]])),"")</f>
        <v>132</v>
      </c>
      <c r="C143" s="13">
        <f>IF(PaymentSchedule[[#This Row],[PMT NO]]&lt;&gt;"",EOMONTH(LoanStartDate,ROW(PaymentSchedule[[#This Row],[PMT NO]])-ROW(PaymentSchedule[[#Headers],[PMT NO]])-2)+DAY(LoanStartDate),"")</f>
        <v>46784</v>
      </c>
      <c r="D143" s="15">
        <f>IF(PaymentSchedule[[#This Row],[PMT NO]]&lt;&gt;"",IF(ROW()-ROW(PaymentSchedule[[#Headers],[BEGINNING BALANCE]])=1,LoanAmount,INDEX(PaymentSchedule[ENDING BALANCE],ROW()-ROW(PaymentSchedule[[#Headers],[BEGINNING BALANCE]])-1)),"")</f>
        <v>60894.311638755447</v>
      </c>
      <c r="E143" s="15">
        <f>IF(PaymentSchedule[[#This Row],[PMT NO]]&lt;&gt;"",ScheduledPayment,"")</f>
        <v>538.23943850903356</v>
      </c>
      <c r="F14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3" s="15">
        <f>IF(PaymentSchedule[[#This Row],[PMT NO]]&lt;&gt;"",PaymentSchedule[[#This Row],[TOTAL PAYMENT]]-PaymentSchedule[[#This Row],[INTEREST]],"")</f>
        <v>106.90473106784913</v>
      </c>
      <c r="I143" s="15">
        <f>IF(PaymentSchedule[[#This Row],[PMT NO]]&lt;&gt;"",PaymentSchedule[[#This Row],[BEGINNING BALANCE]]*(InterestRate/PaymentsPerYear),"")</f>
        <v>431.33470744118443</v>
      </c>
      <c r="J14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60787.406907687597</v>
      </c>
      <c r="K143" s="15">
        <f>IF(PaymentSchedule[[#This Row],[PMT NO]]&lt;&gt;"",SUM(INDEX(PaymentSchedule[INTEREST],1,1):PaymentSchedule[[#This Row],[INTEREST]]),"")</f>
        <v>61835.012790879999</v>
      </c>
    </row>
    <row r="144" spans="2:11" x14ac:dyDescent="0.2">
      <c r="B144" s="11">
        <f>IF(LoanIsGood,IF(ROW()-ROW(PaymentSchedule[[#Headers],[PMT NO]])&gt;ScheduledNumberOfPayments,"",ROW()-ROW(PaymentSchedule[[#Headers],[PMT NO]])),"")</f>
        <v>133</v>
      </c>
      <c r="C144" s="13">
        <f>IF(PaymentSchedule[[#This Row],[PMT NO]]&lt;&gt;"",EOMONTH(LoanStartDate,ROW(PaymentSchedule[[#This Row],[PMT NO]])-ROW(PaymentSchedule[[#Headers],[PMT NO]])-2)+DAY(LoanStartDate),"")</f>
        <v>46813</v>
      </c>
      <c r="D144" s="15">
        <f>IF(PaymentSchedule[[#This Row],[PMT NO]]&lt;&gt;"",IF(ROW()-ROW(PaymentSchedule[[#Headers],[BEGINNING BALANCE]])=1,LoanAmount,INDEX(PaymentSchedule[ENDING BALANCE],ROW()-ROW(PaymentSchedule[[#Headers],[BEGINNING BALANCE]])-1)),"")</f>
        <v>60787.406907687597</v>
      </c>
      <c r="E144" s="15">
        <f>IF(PaymentSchedule[[#This Row],[PMT NO]]&lt;&gt;"",ScheduledPayment,"")</f>
        <v>538.23943850903356</v>
      </c>
      <c r="F14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4" s="15">
        <f>IF(PaymentSchedule[[#This Row],[PMT NO]]&lt;&gt;"",PaymentSchedule[[#This Row],[TOTAL PAYMENT]]-PaymentSchedule[[#This Row],[INTEREST]],"")</f>
        <v>107.66197291291303</v>
      </c>
      <c r="I144" s="15">
        <f>IF(PaymentSchedule[[#This Row],[PMT NO]]&lt;&gt;"",PaymentSchedule[[#This Row],[BEGINNING BALANCE]]*(InterestRate/PaymentsPerYear),"")</f>
        <v>430.57746559612053</v>
      </c>
      <c r="J14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60679.744934774681</v>
      </c>
      <c r="K144" s="15">
        <f>IF(PaymentSchedule[[#This Row],[PMT NO]]&lt;&gt;"",SUM(INDEX(PaymentSchedule[INTEREST],1,1):PaymentSchedule[[#This Row],[INTEREST]]),"")</f>
        <v>62265.59025647612</v>
      </c>
    </row>
    <row r="145" spans="2:11" x14ac:dyDescent="0.2">
      <c r="B145" s="11">
        <f>IF(LoanIsGood,IF(ROW()-ROW(PaymentSchedule[[#Headers],[PMT NO]])&gt;ScheduledNumberOfPayments,"",ROW()-ROW(PaymentSchedule[[#Headers],[PMT NO]])),"")</f>
        <v>134</v>
      </c>
      <c r="C145" s="13">
        <f>IF(PaymentSchedule[[#This Row],[PMT NO]]&lt;&gt;"",EOMONTH(LoanStartDate,ROW(PaymentSchedule[[#This Row],[PMT NO]])-ROW(PaymentSchedule[[#Headers],[PMT NO]])-2)+DAY(LoanStartDate),"")</f>
        <v>46844</v>
      </c>
      <c r="D145" s="15">
        <f>IF(PaymentSchedule[[#This Row],[PMT NO]]&lt;&gt;"",IF(ROW()-ROW(PaymentSchedule[[#Headers],[BEGINNING BALANCE]])=1,LoanAmount,INDEX(PaymentSchedule[ENDING BALANCE],ROW()-ROW(PaymentSchedule[[#Headers],[BEGINNING BALANCE]])-1)),"")</f>
        <v>60679.744934774681</v>
      </c>
      <c r="E145" s="15">
        <f>IF(PaymentSchedule[[#This Row],[PMT NO]]&lt;&gt;"",ScheduledPayment,"")</f>
        <v>538.23943850903356</v>
      </c>
      <c r="F14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5" s="15">
        <f>IF(PaymentSchedule[[#This Row],[PMT NO]]&lt;&gt;"",PaymentSchedule[[#This Row],[TOTAL PAYMENT]]-PaymentSchedule[[#This Row],[INTEREST]],"")</f>
        <v>108.42457855437954</v>
      </c>
      <c r="I145" s="15">
        <f>IF(PaymentSchedule[[#This Row],[PMT NO]]&lt;&gt;"",PaymentSchedule[[#This Row],[BEGINNING BALANCE]]*(InterestRate/PaymentsPerYear),"")</f>
        <v>429.81485995465403</v>
      </c>
      <c r="J14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60571.320356220298</v>
      </c>
      <c r="K145" s="15">
        <f>IF(PaymentSchedule[[#This Row],[PMT NO]]&lt;&gt;"",SUM(INDEX(PaymentSchedule[INTEREST],1,1):PaymentSchedule[[#This Row],[INTEREST]]),"")</f>
        <v>62695.405116430775</v>
      </c>
    </row>
    <row r="146" spans="2:11" x14ac:dyDescent="0.2">
      <c r="B146" s="11">
        <f>IF(LoanIsGood,IF(ROW()-ROW(PaymentSchedule[[#Headers],[PMT NO]])&gt;ScheduledNumberOfPayments,"",ROW()-ROW(PaymentSchedule[[#Headers],[PMT NO]])),"")</f>
        <v>135</v>
      </c>
      <c r="C146" s="13">
        <f>IF(PaymentSchedule[[#This Row],[PMT NO]]&lt;&gt;"",EOMONTH(LoanStartDate,ROW(PaymentSchedule[[#This Row],[PMT NO]])-ROW(PaymentSchedule[[#Headers],[PMT NO]])-2)+DAY(LoanStartDate),"")</f>
        <v>46874</v>
      </c>
      <c r="D146" s="15">
        <f>IF(PaymentSchedule[[#This Row],[PMT NO]]&lt;&gt;"",IF(ROW()-ROW(PaymentSchedule[[#Headers],[BEGINNING BALANCE]])=1,LoanAmount,INDEX(PaymentSchedule[ENDING BALANCE],ROW()-ROW(PaymentSchedule[[#Headers],[BEGINNING BALANCE]])-1)),"")</f>
        <v>60571.320356220298</v>
      </c>
      <c r="E146" s="15">
        <f>IF(PaymentSchedule[[#This Row],[PMT NO]]&lt;&gt;"",ScheduledPayment,"")</f>
        <v>538.23943850903356</v>
      </c>
      <c r="F14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6" s="15">
        <f>IF(PaymentSchedule[[#This Row],[PMT NO]]&lt;&gt;"",PaymentSchedule[[#This Row],[TOTAL PAYMENT]]-PaymentSchedule[[#This Row],[INTEREST]],"")</f>
        <v>109.19258598580643</v>
      </c>
      <c r="I146" s="15">
        <f>IF(PaymentSchedule[[#This Row],[PMT NO]]&lt;&gt;"",PaymentSchedule[[#This Row],[BEGINNING BALANCE]]*(InterestRate/PaymentsPerYear),"")</f>
        <v>429.04685252322713</v>
      </c>
      <c r="J14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60462.127770234489</v>
      </c>
      <c r="K146" s="15">
        <f>IF(PaymentSchedule[[#This Row],[PMT NO]]&lt;&gt;"",SUM(INDEX(PaymentSchedule[INTEREST],1,1):PaymentSchedule[[#This Row],[INTEREST]]),"")</f>
        <v>63124.451968954003</v>
      </c>
    </row>
    <row r="147" spans="2:11" x14ac:dyDescent="0.2">
      <c r="B147" s="11">
        <f>IF(LoanIsGood,IF(ROW()-ROW(PaymentSchedule[[#Headers],[PMT NO]])&gt;ScheduledNumberOfPayments,"",ROW()-ROW(PaymentSchedule[[#Headers],[PMT NO]])),"")</f>
        <v>136</v>
      </c>
      <c r="C147" s="13">
        <f>IF(PaymentSchedule[[#This Row],[PMT NO]]&lt;&gt;"",EOMONTH(LoanStartDate,ROW(PaymentSchedule[[#This Row],[PMT NO]])-ROW(PaymentSchedule[[#Headers],[PMT NO]])-2)+DAY(LoanStartDate),"")</f>
        <v>46905</v>
      </c>
      <c r="D147" s="15">
        <f>IF(PaymentSchedule[[#This Row],[PMT NO]]&lt;&gt;"",IF(ROW()-ROW(PaymentSchedule[[#Headers],[BEGINNING BALANCE]])=1,LoanAmount,INDEX(PaymentSchedule[ENDING BALANCE],ROW()-ROW(PaymentSchedule[[#Headers],[BEGINNING BALANCE]])-1)),"")</f>
        <v>60462.127770234489</v>
      </c>
      <c r="E147" s="15">
        <f>IF(PaymentSchedule[[#This Row],[PMT NO]]&lt;&gt;"",ScheduledPayment,"")</f>
        <v>538.23943850903356</v>
      </c>
      <c r="F14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7" s="15">
        <f>IF(PaymentSchedule[[#This Row],[PMT NO]]&lt;&gt;"",PaymentSchedule[[#This Row],[TOTAL PAYMENT]]-PaymentSchedule[[#This Row],[INTEREST]],"")</f>
        <v>109.96603346987257</v>
      </c>
      <c r="I147" s="15">
        <f>IF(PaymentSchedule[[#This Row],[PMT NO]]&lt;&gt;"",PaymentSchedule[[#This Row],[BEGINNING BALANCE]]*(InterestRate/PaymentsPerYear),"")</f>
        <v>428.27340503916099</v>
      </c>
      <c r="J14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60352.161736764618</v>
      </c>
      <c r="K147" s="15">
        <f>IF(PaymentSchedule[[#This Row],[PMT NO]]&lt;&gt;"",SUM(INDEX(PaymentSchedule[INTEREST],1,1):PaymentSchedule[[#This Row],[INTEREST]]),"")</f>
        <v>63552.725373993162</v>
      </c>
    </row>
    <row r="148" spans="2:11" x14ac:dyDescent="0.2">
      <c r="B148" s="11">
        <f>IF(LoanIsGood,IF(ROW()-ROW(PaymentSchedule[[#Headers],[PMT NO]])&gt;ScheduledNumberOfPayments,"",ROW()-ROW(PaymentSchedule[[#Headers],[PMT NO]])),"")</f>
        <v>137</v>
      </c>
      <c r="C148" s="13">
        <f>IF(PaymentSchedule[[#This Row],[PMT NO]]&lt;&gt;"",EOMONTH(LoanStartDate,ROW(PaymentSchedule[[#This Row],[PMT NO]])-ROW(PaymentSchedule[[#Headers],[PMT NO]])-2)+DAY(LoanStartDate),"")</f>
        <v>46935</v>
      </c>
      <c r="D148" s="15">
        <f>IF(PaymentSchedule[[#This Row],[PMT NO]]&lt;&gt;"",IF(ROW()-ROW(PaymentSchedule[[#Headers],[BEGINNING BALANCE]])=1,LoanAmount,INDEX(PaymentSchedule[ENDING BALANCE],ROW()-ROW(PaymentSchedule[[#Headers],[BEGINNING BALANCE]])-1)),"")</f>
        <v>60352.161736764618</v>
      </c>
      <c r="E148" s="15">
        <f>IF(PaymentSchedule[[#This Row],[PMT NO]]&lt;&gt;"",ScheduledPayment,"")</f>
        <v>538.23943850903356</v>
      </c>
      <c r="F14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8" s="15">
        <f>IF(PaymentSchedule[[#This Row],[PMT NO]]&lt;&gt;"",PaymentSchedule[[#This Row],[TOTAL PAYMENT]]-PaymentSchedule[[#This Row],[INTEREST]],"")</f>
        <v>110.74495954028413</v>
      </c>
      <c r="I148" s="15">
        <f>IF(PaymentSchedule[[#This Row],[PMT NO]]&lt;&gt;"",PaymentSchedule[[#This Row],[BEGINNING BALANCE]]*(InterestRate/PaymentsPerYear),"")</f>
        <v>427.49447896874943</v>
      </c>
      <c r="J14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60241.416777224331</v>
      </c>
      <c r="K148" s="15">
        <f>IF(PaymentSchedule[[#This Row],[PMT NO]]&lt;&gt;"",SUM(INDEX(PaymentSchedule[INTEREST],1,1):PaymentSchedule[[#This Row],[INTEREST]]),"")</f>
        <v>63980.219852961913</v>
      </c>
    </row>
    <row r="149" spans="2:11" x14ac:dyDescent="0.2">
      <c r="B149" s="11">
        <f>IF(LoanIsGood,IF(ROW()-ROW(PaymentSchedule[[#Headers],[PMT NO]])&gt;ScheduledNumberOfPayments,"",ROW()-ROW(PaymentSchedule[[#Headers],[PMT NO]])),"")</f>
        <v>138</v>
      </c>
      <c r="C149" s="13">
        <f>IF(PaymentSchedule[[#This Row],[PMT NO]]&lt;&gt;"",EOMONTH(LoanStartDate,ROW(PaymentSchedule[[#This Row],[PMT NO]])-ROW(PaymentSchedule[[#Headers],[PMT NO]])-2)+DAY(LoanStartDate),"")</f>
        <v>46966</v>
      </c>
      <c r="D149" s="15">
        <f>IF(PaymentSchedule[[#This Row],[PMT NO]]&lt;&gt;"",IF(ROW()-ROW(PaymentSchedule[[#Headers],[BEGINNING BALANCE]])=1,LoanAmount,INDEX(PaymentSchedule[ENDING BALANCE],ROW()-ROW(PaymentSchedule[[#Headers],[BEGINNING BALANCE]])-1)),"")</f>
        <v>60241.416777224331</v>
      </c>
      <c r="E149" s="15">
        <f>IF(PaymentSchedule[[#This Row],[PMT NO]]&lt;&gt;"",ScheduledPayment,"")</f>
        <v>538.23943850903356</v>
      </c>
      <c r="F14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49" s="15">
        <f>IF(PaymentSchedule[[#This Row],[PMT NO]]&lt;&gt;"",PaymentSchedule[[#This Row],[TOTAL PAYMENT]]-PaymentSchedule[[#This Row],[INTEREST]],"")</f>
        <v>111.52940300369454</v>
      </c>
      <c r="I149" s="15">
        <f>IF(PaymentSchedule[[#This Row],[PMT NO]]&lt;&gt;"",PaymentSchedule[[#This Row],[BEGINNING BALANCE]]*(InterestRate/PaymentsPerYear),"")</f>
        <v>426.71003550533902</v>
      </c>
      <c r="J14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60129.887374220634</v>
      </c>
      <c r="K149" s="15">
        <f>IF(PaymentSchedule[[#This Row],[PMT NO]]&lt;&gt;"",SUM(INDEX(PaymentSchedule[INTEREST],1,1):PaymentSchedule[[#This Row],[INTEREST]]),"")</f>
        <v>64406.929888467253</v>
      </c>
    </row>
    <row r="150" spans="2:11" x14ac:dyDescent="0.2">
      <c r="B150" s="11">
        <f>IF(LoanIsGood,IF(ROW()-ROW(PaymentSchedule[[#Headers],[PMT NO]])&gt;ScheduledNumberOfPayments,"",ROW()-ROW(PaymentSchedule[[#Headers],[PMT NO]])),"")</f>
        <v>139</v>
      </c>
      <c r="C150" s="13">
        <f>IF(PaymentSchedule[[#This Row],[PMT NO]]&lt;&gt;"",EOMONTH(LoanStartDate,ROW(PaymentSchedule[[#This Row],[PMT NO]])-ROW(PaymentSchedule[[#Headers],[PMT NO]])-2)+DAY(LoanStartDate),"")</f>
        <v>46997</v>
      </c>
      <c r="D150" s="15">
        <f>IF(PaymentSchedule[[#This Row],[PMT NO]]&lt;&gt;"",IF(ROW()-ROW(PaymentSchedule[[#Headers],[BEGINNING BALANCE]])=1,LoanAmount,INDEX(PaymentSchedule[ENDING BALANCE],ROW()-ROW(PaymentSchedule[[#Headers],[BEGINNING BALANCE]])-1)),"")</f>
        <v>60129.887374220634</v>
      </c>
      <c r="E150" s="15">
        <f>IF(PaymentSchedule[[#This Row],[PMT NO]]&lt;&gt;"",ScheduledPayment,"")</f>
        <v>538.23943850903356</v>
      </c>
      <c r="F15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0" s="15">
        <f>IF(PaymentSchedule[[#This Row],[PMT NO]]&lt;&gt;"",PaymentSchedule[[#This Row],[TOTAL PAYMENT]]-PaymentSchedule[[#This Row],[INTEREST]],"")</f>
        <v>112.31940294163735</v>
      </c>
      <c r="I150" s="15">
        <f>IF(PaymentSchedule[[#This Row],[PMT NO]]&lt;&gt;"",PaymentSchedule[[#This Row],[BEGINNING BALANCE]]*(InterestRate/PaymentsPerYear),"")</f>
        <v>425.92003556739621</v>
      </c>
      <c r="J15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60017.567971278993</v>
      </c>
      <c r="K150" s="15">
        <f>IF(PaymentSchedule[[#This Row],[PMT NO]]&lt;&gt;"",SUM(INDEX(PaymentSchedule[INTEREST],1,1):PaymentSchedule[[#This Row],[INTEREST]]),"")</f>
        <v>64832.84992403465</v>
      </c>
    </row>
    <row r="151" spans="2:11" x14ac:dyDescent="0.2">
      <c r="B151" s="11">
        <f>IF(LoanIsGood,IF(ROW()-ROW(PaymentSchedule[[#Headers],[PMT NO]])&gt;ScheduledNumberOfPayments,"",ROW()-ROW(PaymentSchedule[[#Headers],[PMT NO]])),"")</f>
        <v>140</v>
      </c>
      <c r="C151" s="13">
        <f>IF(PaymentSchedule[[#This Row],[PMT NO]]&lt;&gt;"",EOMONTH(LoanStartDate,ROW(PaymentSchedule[[#This Row],[PMT NO]])-ROW(PaymentSchedule[[#Headers],[PMT NO]])-2)+DAY(LoanStartDate),"")</f>
        <v>47027</v>
      </c>
      <c r="D151" s="15">
        <f>IF(PaymentSchedule[[#This Row],[PMT NO]]&lt;&gt;"",IF(ROW()-ROW(PaymentSchedule[[#Headers],[BEGINNING BALANCE]])=1,LoanAmount,INDEX(PaymentSchedule[ENDING BALANCE],ROW()-ROW(PaymentSchedule[[#Headers],[BEGINNING BALANCE]])-1)),"")</f>
        <v>60017.567971278993</v>
      </c>
      <c r="E151" s="15">
        <f>IF(PaymentSchedule[[#This Row],[PMT NO]]&lt;&gt;"",ScheduledPayment,"")</f>
        <v>538.23943850903356</v>
      </c>
      <c r="F15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1" s="15">
        <f>IF(PaymentSchedule[[#This Row],[PMT NO]]&lt;&gt;"",PaymentSchedule[[#This Row],[TOTAL PAYMENT]]-PaymentSchedule[[#This Row],[INTEREST]],"")</f>
        <v>113.11499871247401</v>
      </c>
      <c r="I151" s="15">
        <f>IF(PaymentSchedule[[#This Row],[PMT NO]]&lt;&gt;"",PaymentSchedule[[#This Row],[BEGINNING BALANCE]]*(InterestRate/PaymentsPerYear),"")</f>
        <v>425.12443979655956</v>
      </c>
      <c r="J15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59904.45297256652</v>
      </c>
      <c r="K151" s="15">
        <f>IF(PaymentSchedule[[#This Row],[PMT NO]]&lt;&gt;"",SUM(INDEX(PaymentSchedule[INTEREST],1,1):PaymentSchedule[[#This Row],[INTEREST]]),"")</f>
        <v>65257.974363831207</v>
      </c>
    </row>
    <row r="152" spans="2:11" x14ac:dyDescent="0.2">
      <c r="B152" s="11">
        <f>IF(LoanIsGood,IF(ROW()-ROW(PaymentSchedule[[#Headers],[PMT NO]])&gt;ScheduledNumberOfPayments,"",ROW()-ROW(PaymentSchedule[[#Headers],[PMT NO]])),"")</f>
        <v>141</v>
      </c>
      <c r="C152" s="13">
        <f>IF(PaymentSchedule[[#This Row],[PMT NO]]&lt;&gt;"",EOMONTH(LoanStartDate,ROW(PaymentSchedule[[#This Row],[PMT NO]])-ROW(PaymentSchedule[[#Headers],[PMT NO]])-2)+DAY(LoanStartDate),"")</f>
        <v>47058</v>
      </c>
      <c r="D152" s="15">
        <f>IF(PaymentSchedule[[#This Row],[PMT NO]]&lt;&gt;"",IF(ROW()-ROW(PaymentSchedule[[#Headers],[BEGINNING BALANCE]])=1,LoanAmount,INDEX(PaymentSchedule[ENDING BALANCE],ROW()-ROW(PaymentSchedule[[#Headers],[BEGINNING BALANCE]])-1)),"")</f>
        <v>59904.45297256652</v>
      </c>
      <c r="E152" s="15">
        <f>IF(PaymentSchedule[[#This Row],[PMT NO]]&lt;&gt;"",ScheduledPayment,"")</f>
        <v>538.23943850903356</v>
      </c>
      <c r="F15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2" s="15">
        <f>IF(PaymentSchedule[[#This Row],[PMT NO]]&lt;&gt;"",PaymentSchedule[[#This Row],[TOTAL PAYMENT]]-PaymentSchedule[[#This Row],[INTEREST]],"")</f>
        <v>113.91622995335399</v>
      </c>
      <c r="I152" s="15">
        <f>IF(PaymentSchedule[[#This Row],[PMT NO]]&lt;&gt;"",PaymentSchedule[[#This Row],[BEGINNING BALANCE]]*(InterestRate/PaymentsPerYear),"")</f>
        <v>424.32320855567957</v>
      </c>
      <c r="J15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59790.536742613163</v>
      </c>
      <c r="K152" s="15">
        <f>IF(PaymentSchedule[[#This Row],[PMT NO]]&lt;&gt;"",SUM(INDEX(PaymentSchedule[INTEREST],1,1):PaymentSchedule[[#This Row],[INTEREST]]),"")</f>
        <v>65682.297572386888</v>
      </c>
    </row>
    <row r="153" spans="2:11" x14ac:dyDescent="0.2">
      <c r="B153" s="11">
        <f>IF(LoanIsGood,IF(ROW()-ROW(PaymentSchedule[[#Headers],[PMT NO]])&gt;ScheduledNumberOfPayments,"",ROW()-ROW(PaymentSchedule[[#Headers],[PMT NO]])),"")</f>
        <v>142</v>
      </c>
      <c r="C153" s="13">
        <f>IF(PaymentSchedule[[#This Row],[PMT NO]]&lt;&gt;"",EOMONTH(LoanStartDate,ROW(PaymentSchedule[[#This Row],[PMT NO]])-ROW(PaymentSchedule[[#Headers],[PMT NO]])-2)+DAY(LoanStartDate),"")</f>
        <v>47088</v>
      </c>
      <c r="D153" s="15">
        <f>IF(PaymentSchedule[[#This Row],[PMT NO]]&lt;&gt;"",IF(ROW()-ROW(PaymentSchedule[[#Headers],[BEGINNING BALANCE]])=1,LoanAmount,INDEX(PaymentSchedule[ENDING BALANCE],ROW()-ROW(PaymentSchedule[[#Headers],[BEGINNING BALANCE]])-1)),"")</f>
        <v>59790.536742613163</v>
      </c>
      <c r="E153" s="15">
        <f>IF(PaymentSchedule[[#This Row],[PMT NO]]&lt;&gt;"",ScheduledPayment,"")</f>
        <v>538.23943850903356</v>
      </c>
      <c r="F15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3" s="15">
        <f>IF(PaymentSchedule[[#This Row],[PMT NO]]&lt;&gt;"",PaymentSchedule[[#This Row],[TOTAL PAYMENT]]-PaymentSchedule[[#This Row],[INTEREST]],"")</f>
        <v>114.72313658219031</v>
      </c>
      <c r="I153" s="15">
        <f>IF(PaymentSchedule[[#This Row],[PMT NO]]&lt;&gt;"",PaymentSchedule[[#This Row],[BEGINNING BALANCE]]*(InterestRate/PaymentsPerYear),"")</f>
        <v>423.51630192684325</v>
      </c>
      <c r="J15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59675.81360603097</v>
      </c>
      <c r="K153" s="15">
        <f>IF(PaymentSchedule[[#This Row],[PMT NO]]&lt;&gt;"",SUM(INDEX(PaymentSchedule[INTEREST],1,1):PaymentSchedule[[#This Row],[INTEREST]]),"")</f>
        <v>66105.813874313724</v>
      </c>
    </row>
    <row r="154" spans="2:11" x14ac:dyDescent="0.2">
      <c r="B154" s="11">
        <f>IF(LoanIsGood,IF(ROW()-ROW(PaymentSchedule[[#Headers],[PMT NO]])&gt;ScheduledNumberOfPayments,"",ROW()-ROW(PaymentSchedule[[#Headers],[PMT NO]])),"")</f>
        <v>143</v>
      </c>
      <c r="C154" s="13">
        <f>IF(PaymentSchedule[[#This Row],[PMT NO]]&lt;&gt;"",EOMONTH(LoanStartDate,ROW(PaymentSchedule[[#This Row],[PMT NO]])-ROW(PaymentSchedule[[#Headers],[PMT NO]])-2)+DAY(LoanStartDate),"")</f>
        <v>47119</v>
      </c>
      <c r="D154" s="15">
        <f>IF(PaymentSchedule[[#This Row],[PMT NO]]&lt;&gt;"",IF(ROW()-ROW(PaymentSchedule[[#Headers],[BEGINNING BALANCE]])=1,LoanAmount,INDEX(PaymentSchedule[ENDING BALANCE],ROW()-ROW(PaymentSchedule[[#Headers],[BEGINNING BALANCE]])-1)),"")</f>
        <v>59675.81360603097</v>
      </c>
      <c r="E154" s="15">
        <f>IF(PaymentSchedule[[#This Row],[PMT NO]]&lt;&gt;"",ScheduledPayment,"")</f>
        <v>538.23943850903356</v>
      </c>
      <c r="F15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4" s="15">
        <f>IF(PaymentSchedule[[#This Row],[PMT NO]]&lt;&gt;"",PaymentSchedule[[#This Row],[TOTAL PAYMENT]]-PaymentSchedule[[#This Row],[INTEREST]],"")</f>
        <v>115.53575879964751</v>
      </c>
      <c r="I154" s="15">
        <f>IF(PaymentSchedule[[#This Row],[PMT NO]]&lt;&gt;"",PaymentSchedule[[#This Row],[BEGINNING BALANCE]]*(InterestRate/PaymentsPerYear),"")</f>
        <v>422.70367970938605</v>
      </c>
      <c r="J15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59560.277847231322</v>
      </c>
      <c r="K154" s="15">
        <f>IF(PaymentSchedule[[#This Row],[PMT NO]]&lt;&gt;"",SUM(INDEX(PaymentSchedule[INTEREST],1,1):PaymentSchedule[[#This Row],[INTEREST]]),"")</f>
        <v>66528.517554023114</v>
      </c>
    </row>
    <row r="155" spans="2:11" x14ac:dyDescent="0.2">
      <c r="B155" s="11">
        <f>IF(LoanIsGood,IF(ROW()-ROW(PaymentSchedule[[#Headers],[PMT NO]])&gt;ScheduledNumberOfPayments,"",ROW()-ROW(PaymentSchedule[[#Headers],[PMT NO]])),"")</f>
        <v>144</v>
      </c>
      <c r="C155" s="13">
        <f>IF(PaymentSchedule[[#This Row],[PMT NO]]&lt;&gt;"",EOMONTH(LoanStartDate,ROW(PaymentSchedule[[#This Row],[PMT NO]])-ROW(PaymentSchedule[[#Headers],[PMT NO]])-2)+DAY(LoanStartDate),"")</f>
        <v>47150</v>
      </c>
      <c r="D155" s="15">
        <f>IF(PaymentSchedule[[#This Row],[PMT NO]]&lt;&gt;"",IF(ROW()-ROW(PaymentSchedule[[#Headers],[BEGINNING BALANCE]])=1,LoanAmount,INDEX(PaymentSchedule[ENDING BALANCE],ROW()-ROW(PaymentSchedule[[#Headers],[BEGINNING BALANCE]])-1)),"")</f>
        <v>59560.277847231322</v>
      </c>
      <c r="E155" s="15">
        <f>IF(PaymentSchedule[[#This Row],[PMT NO]]&lt;&gt;"",ScheduledPayment,"")</f>
        <v>538.23943850903356</v>
      </c>
      <c r="F15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5" s="15">
        <f>IF(PaymentSchedule[[#This Row],[PMT NO]]&lt;&gt;"",PaymentSchedule[[#This Row],[TOTAL PAYMENT]]-PaymentSchedule[[#This Row],[INTEREST]],"")</f>
        <v>116.35413709114499</v>
      </c>
      <c r="I155" s="15">
        <f>IF(PaymentSchedule[[#This Row],[PMT NO]]&lt;&gt;"",PaymentSchedule[[#This Row],[BEGINNING BALANCE]]*(InterestRate/PaymentsPerYear),"")</f>
        <v>421.88530141788857</v>
      </c>
      <c r="J15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59443.923710140174</v>
      </c>
      <c r="K155" s="15">
        <f>IF(PaymentSchedule[[#This Row],[PMT NO]]&lt;&gt;"",SUM(INDEX(PaymentSchedule[INTEREST],1,1):PaymentSchedule[[#This Row],[INTEREST]]),"")</f>
        <v>66950.402855441003</v>
      </c>
    </row>
    <row r="156" spans="2:11" x14ac:dyDescent="0.2">
      <c r="B156" s="11">
        <f>IF(LoanIsGood,IF(ROW()-ROW(PaymentSchedule[[#Headers],[PMT NO]])&gt;ScheduledNumberOfPayments,"",ROW()-ROW(PaymentSchedule[[#Headers],[PMT NO]])),"")</f>
        <v>145</v>
      </c>
      <c r="C156" s="13">
        <f>IF(PaymentSchedule[[#This Row],[PMT NO]]&lt;&gt;"",EOMONTH(LoanStartDate,ROW(PaymentSchedule[[#This Row],[PMT NO]])-ROW(PaymentSchedule[[#Headers],[PMT NO]])-2)+DAY(LoanStartDate),"")</f>
        <v>47178</v>
      </c>
      <c r="D156" s="15">
        <f>IF(PaymentSchedule[[#This Row],[PMT NO]]&lt;&gt;"",IF(ROW()-ROW(PaymentSchedule[[#Headers],[BEGINNING BALANCE]])=1,LoanAmount,INDEX(PaymentSchedule[ENDING BALANCE],ROW()-ROW(PaymentSchedule[[#Headers],[BEGINNING BALANCE]])-1)),"")</f>
        <v>59443.923710140174</v>
      </c>
      <c r="E156" s="15">
        <f>IF(PaymentSchedule[[#This Row],[PMT NO]]&lt;&gt;"",ScheduledPayment,"")</f>
        <v>538.23943850903356</v>
      </c>
      <c r="F15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6" s="15">
        <f>IF(PaymentSchedule[[#This Row],[PMT NO]]&lt;&gt;"",PaymentSchedule[[#This Row],[TOTAL PAYMENT]]-PaymentSchedule[[#This Row],[INTEREST]],"")</f>
        <v>117.17831222887395</v>
      </c>
      <c r="I156" s="15">
        <f>IF(PaymentSchedule[[#This Row],[PMT NO]]&lt;&gt;"",PaymentSchedule[[#This Row],[BEGINNING BALANCE]]*(InterestRate/PaymentsPerYear),"")</f>
        <v>421.06112628015961</v>
      </c>
      <c r="J15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59326.745397911298</v>
      </c>
      <c r="K156" s="15">
        <f>IF(PaymentSchedule[[#This Row],[PMT NO]]&lt;&gt;"",SUM(INDEX(PaymentSchedule[INTEREST],1,1):PaymentSchedule[[#This Row],[INTEREST]]),"")</f>
        <v>67371.463981721157</v>
      </c>
    </row>
    <row r="157" spans="2:11" x14ac:dyDescent="0.2">
      <c r="B157" s="11">
        <f>IF(LoanIsGood,IF(ROW()-ROW(PaymentSchedule[[#Headers],[PMT NO]])&gt;ScheduledNumberOfPayments,"",ROW()-ROW(PaymentSchedule[[#Headers],[PMT NO]])),"")</f>
        <v>146</v>
      </c>
      <c r="C157" s="13">
        <f>IF(PaymentSchedule[[#This Row],[PMT NO]]&lt;&gt;"",EOMONTH(LoanStartDate,ROW(PaymentSchedule[[#This Row],[PMT NO]])-ROW(PaymentSchedule[[#Headers],[PMT NO]])-2)+DAY(LoanStartDate),"")</f>
        <v>47209</v>
      </c>
      <c r="D157" s="15">
        <f>IF(PaymentSchedule[[#This Row],[PMT NO]]&lt;&gt;"",IF(ROW()-ROW(PaymentSchedule[[#Headers],[BEGINNING BALANCE]])=1,LoanAmount,INDEX(PaymentSchedule[ENDING BALANCE],ROW()-ROW(PaymentSchedule[[#Headers],[BEGINNING BALANCE]])-1)),"")</f>
        <v>59326.745397911298</v>
      </c>
      <c r="E157" s="15">
        <f>IF(PaymentSchedule[[#This Row],[PMT NO]]&lt;&gt;"",ScheduledPayment,"")</f>
        <v>538.23943850903356</v>
      </c>
      <c r="F15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7" s="15">
        <f>IF(PaymentSchedule[[#This Row],[PMT NO]]&lt;&gt;"",PaymentSchedule[[#This Row],[TOTAL PAYMENT]]-PaymentSchedule[[#This Row],[INTEREST]],"")</f>
        <v>118.00832527382852</v>
      </c>
      <c r="I157" s="15">
        <f>IF(PaymentSchedule[[#This Row],[PMT NO]]&lt;&gt;"",PaymentSchedule[[#This Row],[BEGINNING BALANCE]]*(InterestRate/PaymentsPerYear),"")</f>
        <v>420.23111323520504</v>
      </c>
      <c r="J15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59208.737072637472</v>
      </c>
      <c r="K157" s="15">
        <f>IF(PaymentSchedule[[#This Row],[PMT NO]]&lt;&gt;"",SUM(INDEX(PaymentSchedule[INTEREST],1,1):PaymentSchedule[[#This Row],[INTEREST]]),"")</f>
        <v>67791.695094956362</v>
      </c>
    </row>
    <row r="158" spans="2:11" x14ac:dyDescent="0.2">
      <c r="B158" s="11">
        <f>IF(LoanIsGood,IF(ROW()-ROW(PaymentSchedule[[#Headers],[PMT NO]])&gt;ScheduledNumberOfPayments,"",ROW()-ROW(PaymentSchedule[[#Headers],[PMT NO]])),"")</f>
        <v>147</v>
      </c>
      <c r="C158" s="13">
        <f>IF(PaymentSchedule[[#This Row],[PMT NO]]&lt;&gt;"",EOMONTH(LoanStartDate,ROW(PaymentSchedule[[#This Row],[PMT NO]])-ROW(PaymentSchedule[[#Headers],[PMT NO]])-2)+DAY(LoanStartDate),"")</f>
        <v>47239</v>
      </c>
      <c r="D158" s="15">
        <f>IF(PaymentSchedule[[#This Row],[PMT NO]]&lt;&gt;"",IF(ROW()-ROW(PaymentSchedule[[#Headers],[BEGINNING BALANCE]])=1,LoanAmount,INDEX(PaymentSchedule[ENDING BALANCE],ROW()-ROW(PaymentSchedule[[#Headers],[BEGINNING BALANCE]])-1)),"")</f>
        <v>59208.737072637472</v>
      </c>
      <c r="E158" s="15">
        <f>IF(PaymentSchedule[[#This Row],[PMT NO]]&lt;&gt;"",ScheduledPayment,"")</f>
        <v>538.23943850903356</v>
      </c>
      <c r="F15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8" s="15">
        <f>IF(PaymentSchedule[[#This Row],[PMT NO]]&lt;&gt;"",PaymentSchedule[[#This Row],[TOTAL PAYMENT]]-PaymentSchedule[[#This Row],[INTEREST]],"")</f>
        <v>118.84421757785145</v>
      </c>
      <c r="I158" s="15">
        <f>IF(PaymentSchedule[[#This Row],[PMT NO]]&lt;&gt;"",PaymentSchedule[[#This Row],[BEGINNING BALANCE]]*(InterestRate/PaymentsPerYear),"")</f>
        <v>419.39522093118211</v>
      </c>
      <c r="J15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59089.892855059617</v>
      </c>
      <c r="K158" s="15">
        <f>IF(PaymentSchedule[[#This Row],[PMT NO]]&lt;&gt;"",SUM(INDEX(PaymentSchedule[INTEREST],1,1):PaymentSchedule[[#This Row],[INTEREST]]),"")</f>
        <v>68211.090315887544</v>
      </c>
    </row>
    <row r="159" spans="2:11" x14ac:dyDescent="0.2">
      <c r="B159" s="11">
        <f>IF(LoanIsGood,IF(ROW()-ROW(PaymentSchedule[[#Headers],[PMT NO]])&gt;ScheduledNumberOfPayments,"",ROW()-ROW(PaymentSchedule[[#Headers],[PMT NO]])),"")</f>
        <v>148</v>
      </c>
      <c r="C159" s="13">
        <f>IF(PaymentSchedule[[#This Row],[PMT NO]]&lt;&gt;"",EOMONTH(LoanStartDate,ROW(PaymentSchedule[[#This Row],[PMT NO]])-ROW(PaymentSchedule[[#Headers],[PMT NO]])-2)+DAY(LoanStartDate),"")</f>
        <v>47270</v>
      </c>
      <c r="D159" s="15">
        <f>IF(PaymentSchedule[[#This Row],[PMT NO]]&lt;&gt;"",IF(ROW()-ROW(PaymentSchedule[[#Headers],[BEGINNING BALANCE]])=1,LoanAmount,INDEX(PaymentSchedule[ENDING BALANCE],ROW()-ROW(PaymentSchedule[[#Headers],[BEGINNING BALANCE]])-1)),"")</f>
        <v>59089.892855059617</v>
      </c>
      <c r="E159" s="15">
        <f>IF(PaymentSchedule[[#This Row],[PMT NO]]&lt;&gt;"",ScheduledPayment,"")</f>
        <v>538.23943850903356</v>
      </c>
      <c r="F15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59" s="15">
        <f>IF(PaymentSchedule[[#This Row],[PMT NO]]&lt;&gt;"",PaymentSchedule[[#This Row],[TOTAL PAYMENT]]-PaymentSchedule[[#This Row],[INTEREST]],"")</f>
        <v>119.68603078569458</v>
      </c>
      <c r="I159" s="15">
        <f>IF(PaymentSchedule[[#This Row],[PMT NO]]&lt;&gt;"",PaymentSchedule[[#This Row],[BEGINNING BALANCE]]*(InterestRate/PaymentsPerYear),"")</f>
        <v>418.55340772333898</v>
      </c>
      <c r="J15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58970.206824273926</v>
      </c>
      <c r="K159" s="15">
        <f>IF(PaymentSchedule[[#This Row],[PMT NO]]&lt;&gt;"",SUM(INDEX(PaymentSchedule[INTEREST],1,1):PaymentSchedule[[#This Row],[INTEREST]]),"")</f>
        <v>68629.64372361089</v>
      </c>
    </row>
    <row r="160" spans="2:11" x14ac:dyDescent="0.2">
      <c r="B160" s="11">
        <f>IF(LoanIsGood,IF(ROW()-ROW(PaymentSchedule[[#Headers],[PMT NO]])&gt;ScheduledNumberOfPayments,"",ROW()-ROW(PaymentSchedule[[#Headers],[PMT NO]])),"")</f>
        <v>149</v>
      </c>
      <c r="C160" s="13">
        <f>IF(PaymentSchedule[[#This Row],[PMT NO]]&lt;&gt;"",EOMONTH(LoanStartDate,ROW(PaymentSchedule[[#This Row],[PMT NO]])-ROW(PaymentSchedule[[#Headers],[PMT NO]])-2)+DAY(LoanStartDate),"")</f>
        <v>47300</v>
      </c>
      <c r="D160" s="15">
        <f>IF(PaymentSchedule[[#This Row],[PMT NO]]&lt;&gt;"",IF(ROW()-ROW(PaymentSchedule[[#Headers],[BEGINNING BALANCE]])=1,LoanAmount,INDEX(PaymentSchedule[ENDING BALANCE],ROW()-ROW(PaymentSchedule[[#Headers],[BEGINNING BALANCE]])-1)),"")</f>
        <v>58970.206824273926</v>
      </c>
      <c r="E160" s="15">
        <f>IF(PaymentSchedule[[#This Row],[PMT NO]]&lt;&gt;"",ScheduledPayment,"")</f>
        <v>538.23943850903356</v>
      </c>
      <c r="F16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0" s="15">
        <f>IF(PaymentSchedule[[#This Row],[PMT NO]]&lt;&gt;"",PaymentSchedule[[#This Row],[TOTAL PAYMENT]]-PaymentSchedule[[#This Row],[INTEREST]],"")</f>
        <v>120.53380683709321</v>
      </c>
      <c r="I160" s="15">
        <f>IF(PaymentSchedule[[#This Row],[PMT NO]]&lt;&gt;"",PaymentSchedule[[#This Row],[BEGINNING BALANCE]]*(InterestRate/PaymentsPerYear),"")</f>
        <v>417.70563167194035</v>
      </c>
      <c r="J16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58849.673017436835</v>
      </c>
      <c r="K160" s="15">
        <f>IF(PaymentSchedule[[#This Row],[PMT NO]]&lt;&gt;"",SUM(INDEX(PaymentSchedule[INTEREST],1,1):PaymentSchedule[[#This Row],[INTEREST]]),"")</f>
        <v>69047.349355282829</v>
      </c>
    </row>
    <row r="161" spans="2:11" x14ac:dyDescent="0.2">
      <c r="B161" s="11">
        <f>IF(LoanIsGood,IF(ROW()-ROW(PaymentSchedule[[#Headers],[PMT NO]])&gt;ScheduledNumberOfPayments,"",ROW()-ROW(PaymentSchedule[[#Headers],[PMT NO]])),"")</f>
        <v>150</v>
      </c>
      <c r="C161" s="13">
        <f>IF(PaymentSchedule[[#This Row],[PMT NO]]&lt;&gt;"",EOMONTH(LoanStartDate,ROW(PaymentSchedule[[#This Row],[PMT NO]])-ROW(PaymentSchedule[[#Headers],[PMT NO]])-2)+DAY(LoanStartDate),"")</f>
        <v>47331</v>
      </c>
      <c r="D161" s="15">
        <f>IF(PaymentSchedule[[#This Row],[PMT NO]]&lt;&gt;"",IF(ROW()-ROW(PaymentSchedule[[#Headers],[BEGINNING BALANCE]])=1,LoanAmount,INDEX(PaymentSchedule[ENDING BALANCE],ROW()-ROW(PaymentSchedule[[#Headers],[BEGINNING BALANCE]])-1)),"")</f>
        <v>58849.673017436835</v>
      </c>
      <c r="E161" s="15">
        <f>IF(PaymentSchedule[[#This Row],[PMT NO]]&lt;&gt;"",ScheduledPayment,"")</f>
        <v>538.23943850903356</v>
      </c>
      <c r="F16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1" s="15">
        <f>IF(PaymentSchedule[[#This Row],[PMT NO]]&lt;&gt;"",PaymentSchedule[[#This Row],[TOTAL PAYMENT]]-PaymentSchedule[[#This Row],[INTEREST]],"")</f>
        <v>121.38758796885594</v>
      </c>
      <c r="I161" s="15">
        <f>IF(PaymentSchedule[[#This Row],[PMT NO]]&lt;&gt;"",PaymentSchedule[[#This Row],[BEGINNING BALANCE]]*(InterestRate/PaymentsPerYear),"")</f>
        <v>416.85185054017762</v>
      </c>
      <c r="J16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58728.285429467978</v>
      </c>
      <c r="K161" s="15">
        <f>IF(PaymentSchedule[[#This Row],[PMT NO]]&lt;&gt;"",SUM(INDEX(PaymentSchedule[INTEREST],1,1):PaymentSchedule[[#This Row],[INTEREST]]),"")</f>
        <v>69464.201205823003</v>
      </c>
    </row>
    <row r="162" spans="2:11" x14ac:dyDescent="0.2">
      <c r="B162" s="11">
        <f>IF(LoanIsGood,IF(ROW()-ROW(PaymentSchedule[[#Headers],[PMT NO]])&gt;ScheduledNumberOfPayments,"",ROW()-ROW(PaymentSchedule[[#Headers],[PMT NO]])),"")</f>
        <v>151</v>
      </c>
      <c r="C162" s="13">
        <f>IF(PaymentSchedule[[#This Row],[PMT NO]]&lt;&gt;"",EOMONTH(LoanStartDate,ROW(PaymentSchedule[[#This Row],[PMT NO]])-ROW(PaymentSchedule[[#Headers],[PMT NO]])-2)+DAY(LoanStartDate),"")</f>
        <v>47362</v>
      </c>
      <c r="D162" s="15">
        <f>IF(PaymentSchedule[[#This Row],[PMT NO]]&lt;&gt;"",IF(ROW()-ROW(PaymentSchedule[[#Headers],[BEGINNING BALANCE]])=1,LoanAmount,INDEX(PaymentSchedule[ENDING BALANCE],ROW()-ROW(PaymentSchedule[[#Headers],[BEGINNING BALANCE]])-1)),"")</f>
        <v>58728.285429467978</v>
      </c>
      <c r="E162" s="15">
        <f>IF(PaymentSchedule[[#This Row],[PMT NO]]&lt;&gt;"",ScheduledPayment,"")</f>
        <v>538.23943850903356</v>
      </c>
      <c r="F16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2" s="15">
        <f>IF(PaymentSchedule[[#This Row],[PMT NO]]&lt;&gt;"",PaymentSchedule[[#This Row],[TOTAL PAYMENT]]-PaymentSchedule[[#This Row],[INTEREST]],"")</f>
        <v>122.2474167169687</v>
      </c>
      <c r="I162" s="15">
        <f>IF(PaymentSchedule[[#This Row],[PMT NO]]&lt;&gt;"",PaymentSchedule[[#This Row],[BEGINNING BALANCE]]*(InterestRate/PaymentsPerYear),"")</f>
        <v>415.99202179206486</v>
      </c>
      <c r="J16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58606.038012751007</v>
      </c>
      <c r="K162" s="15">
        <f>IF(PaymentSchedule[[#This Row],[PMT NO]]&lt;&gt;"",SUM(INDEX(PaymentSchedule[INTEREST],1,1):PaymentSchedule[[#This Row],[INTEREST]]),"")</f>
        <v>69880.193227615062</v>
      </c>
    </row>
    <row r="163" spans="2:11" x14ac:dyDescent="0.2">
      <c r="B163" s="11">
        <f>IF(LoanIsGood,IF(ROW()-ROW(PaymentSchedule[[#Headers],[PMT NO]])&gt;ScheduledNumberOfPayments,"",ROW()-ROW(PaymentSchedule[[#Headers],[PMT NO]])),"")</f>
        <v>152</v>
      </c>
      <c r="C163" s="13">
        <f>IF(PaymentSchedule[[#This Row],[PMT NO]]&lt;&gt;"",EOMONTH(LoanStartDate,ROW(PaymentSchedule[[#This Row],[PMT NO]])-ROW(PaymentSchedule[[#Headers],[PMT NO]])-2)+DAY(LoanStartDate),"")</f>
        <v>47392</v>
      </c>
      <c r="D163" s="15">
        <f>IF(PaymentSchedule[[#This Row],[PMT NO]]&lt;&gt;"",IF(ROW()-ROW(PaymentSchedule[[#Headers],[BEGINNING BALANCE]])=1,LoanAmount,INDEX(PaymentSchedule[ENDING BALANCE],ROW()-ROW(PaymentSchedule[[#Headers],[BEGINNING BALANCE]])-1)),"")</f>
        <v>58606.038012751007</v>
      </c>
      <c r="E163" s="15">
        <f>IF(PaymentSchedule[[#This Row],[PMT NO]]&lt;&gt;"",ScheduledPayment,"")</f>
        <v>538.23943850903356</v>
      </c>
      <c r="F16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3" s="15">
        <f>IF(PaymentSchedule[[#This Row],[PMT NO]]&lt;&gt;"",PaymentSchedule[[#This Row],[TOTAL PAYMENT]]-PaymentSchedule[[#This Row],[INTEREST]],"")</f>
        <v>123.11333591871391</v>
      </c>
      <c r="I163" s="15">
        <f>IF(PaymentSchedule[[#This Row],[PMT NO]]&lt;&gt;"",PaymentSchedule[[#This Row],[BEGINNING BALANCE]]*(InterestRate/PaymentsPerYear),"")</f>
        <v>415.12610259031965</v>
      </c>
      <c r="J16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58482.924676832292</v>
      </c>
      <c r="K163" s="15">
        <f>IF(PaymentSchedule[[#This Row],[PMT NO]]&lt;&gt;"",SUM(INDEX(PaymentSchedule[INTEREST],1,1):PaymentSchedule[[#This Row],[INTEREST]]),"")</f>
        <v>70295.319330205384</v>
      </c>
    </row>
    <row r="164" spans="2:11" x14ac:dyDescent="0.2">
      <c r="B164" s="11">
        <f>IF(LoanIsGood,IF(ROW()-ROW(PaymentSchedule[[#Headers],[PMT NO]])&gt;ScheduledNumberOfPayments,"",ROW()-ROW(PaymentSchedule[[#Headers],[PMT NO]])),"")</f>
        <v>153</v>
      </c>
      <c r="C164" s="13">
        <f>IF(PaymentSchedule[[#This Row],[PMT NO]]&lt;&gt;"",EOMONTH(LoanStartDate,ROW(PaymentSchedule[[#This Row],[PMT NO]])-ROW(PaymentSchedule[[#Headers],[PMT NO]])-2)+DAY(LoanStartDate),"")</f>
        <v>47423</v>
      </c>
      <c r="D164" s="15">
        <f>IF(PaymentSchedule[[#This Row],[PMT NO]]&lt;&gt;"",IF(ROW()-ROW(PaymentSchedule[[#Headers],[BEGINNING BALANCE]])=1,LoanAmount,INDEX(PaymentSchedule[ENDING BALANCE],ROW()-ROW(PaymentSchedule[[#Headers],[BEGINNING BALANCE]])-1)),"")</f>
        <v>58482.924676832292</v>
      </c>
      <c r="E164" s="15">
        <f>IF(PaymentSchedule[[#This Row],[PMT NO]]&lt;&gt;"",ScheduledPayment,"")</f>
        <v>538.23943850903356</v>
      </c>
      <c r="F16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4" s="15">
        <f>IF(PaymentSchedule[[#This Row],[PMT NO]]&lt;&gt;"",PaymentSchedule[[#This Row],[TOTAL PAYMENT]]-PaymentSchedule[[#This Row],[INTEREST]],"")</f>
        <v>123.9853887148048</v>
      </c>
      <c r="I164" s="15">
        <f>IF(PaymentSchedule[[#This Row],[PMT NO]]&lt;&gt;"",PaymentSchedule[[#This Row],[BEGINNING BALANCE]]*(InterestRate/PaymentsPerYear),"")</f>
        <v>414.25404979422876</v>
      </c>
      <c r="J16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58358.939288117486</v>
      </c>
      <c r="K164" s="15">
        <f>IF(PaymentSchedule[[#This Row],[PMT NO]]&lt;&gt;"",SUM(INDEX(PaymentSchedule[INTEREST],1,1):PaymentSchedule[[#This Row],[INTEREST]]),"")</f>
        <v>70709.573379999609</v>
      </c>
    </row>
    <row r="165" spans="2:11" x14ac:dyDescent="0.2">
      <c r="B165" s="11">
        <f>IF(LoanIsGood,IF(ROW()-ROW(PaymentSchedule[[#Headers],[PMT NO]])&gt;ScheduledNumberOfPayments,"",ROW()-ROW(PaymentSchedule[[#Headers],[PMT NO]])),"")</f>
        <v>154</v>
      </c>
      <c r="C165" s="13">
        <f>IF(PaymentSchedule[[#This Row],[PMT NO]]&lt;&gt;"",EOMONTH(LoanStartDate,ROW(PaymentSchedule[[#This Row],[PMT NO]])-ROW(PaymentSchedule[[#Headers],[PMT NO]])-2)+DAY(LoanStartDate),"")</f>
        <v>47453</v>
      </c>
      <c r="D165" s="15">
        <f>IF(PaymentSchedule[[#This Row],[PMT NO]]&lt;&gt;"",IF(ROW()-ROW(PaymentSchedule[[#Headers],[BEGINNING BALANCE]])=1,LoanAmount,INDEX(PaymentSchedule[ENDING BALANCE],ROW()-ROW(PaymentSchedule[[#Headers],[BEGINNING BALANCE]])-1)),"")</f>
        <v>58358.939288117486</v>
      </c>
      <c r="E165" s="15">
        <f>IF(PaymentSchedule[[#This Row],[PMT NO]]&lt;&gt;"",ScheduledPayment,"")</f>
        <v>538.23943850903356</v>
      </c>
      <c r="F16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5" s="15">
        <f>IF(PaymentSchedule[[#This Row],[PMT NO]]&lt;&gt;"",PaymentSchedule[[#This Row],[TOTAL PAYMENT]]-PaymentSchedule[[#This Row],[INTEREST]],"")</f>
        <v>124.86361855153467</v>
      </c>
      <c r="I165" s="15">
        <f>IF(PaymentSchedule[[#This Row],[PMT NO]]&lt;&gt;"",PaymentSchedule[[#This Row],[BEGINNING BALANCE]]*(InterestRate/PaymentsPerYear),"")</f>
        <v>413.37581995749889</v>
      </c>
      <c r="J16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58234.075669565951</v>
      </c>
      <c r="K165" s="15">
        <f>IF(PaymentSchedule[[#This Row],[PMT NO]]&lt;&gt;"",SUM(INDEX(PaymentSchedule[INTEREST],1,1):PaymentSchedule[[#This Row],[INTEREST]]),"")</f>
        <v>71122.949199957104</v>
      </c>
    </row>
    <row r="166" spans="2:11" x14ac:dyDescent="0.2">
      <c r="B166" s="11">
        <f>IF(LoanIsGood,IF(ROW()-ROW(PaymentSchedule[[#Headers],[PMT NO]])&gt;ScheduledNumberOfPayments,"",ROW()-ROW(PaymentSchedule[[#Headers],[PMT NO]])),"")</f>
        <v>155</v>
      </c>
      <c r="C166" s="13">
        <f>IF(PaymentSchedule[[#This Row],[PMT NO]]&lt;&gt;"",EOMONTH(LoanStartDate,ROW(PaymentSchedule[[#This Row],[PMT NO]])-ROW(PaymentSchedule[[#Headers],[PMT NO]])-2)+DAY(LoanStartDate),"")</f>
        <v>47484</v>
      </c>
      <c r="D166" s="15">
        <f>IF(PaymentSchedule[[#This Row],[PMT NO]]&lt;&gt;"",IF(ROW()-ROW(PaymentSchedule[[#Headers],[BEGINNING BALANCE]])=1,LoanAmount,INDEX(PaymentSchedule[ENDING BALANCE],ROW()-ROW(PaymentSchedule[[#Headers],[BEGINNING BALANCE]])-1)),"")</f>
        <v>58234.075669565951</v>
      </c>
      <c r="E166" s="15">
        <f>IF(PaymentSchedule[[#This Row],[PMT NO]]&lt;&gt;"",ScheduledPayment,"")</f>
        <v>538.23943850903356</v>
      </c>
      <c r="F16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6" s="15">
        <f>IF(PaymentSchedule[[#This Row],[PMT NO]]&lt;&gt;"",PaymentSchedule[[#This Row],[TOTAL PAYMENT]]-PaymentSchedule[[#This Row],[INTEREST]],"")</f>
        <v>125.74806918294138</v>
      </c>
      <c r="I166" s="15">
        <f>IF(PaymentSchedule[[#This Row],[PMT NO]]&lt;&gt;"",PaymentSchedule[[#This Row],[BEGINNING BALANCE]]*(InterestRate/PaymentsPerYear),"")</f>
        <v>412.49136932609218</v>
      </c>
      <c r="J16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58108.327600383011</v>
      </c>
      <c r="K166" s="15">
        <f>IF(PaymentSchedule[[#This Row],[PMT NO]]&lt;&gt;"",SUM(INDEX(PaymentSchedule[INTEREST],1,1):PaymentSchedule[[#This Row],[INTEREST]]),"")</f>
        <v>71535.440569283193</v>
      </c>
    </row>
    <row r="167" spans="2:11" x14ac:dyDescent="0.2">
      <c r="B167" s="11">
        <f>IF(LoanIsGood,IF(ROW()-ROW(PaymentSchedule[[#Headers],[PMT NO]])&gt;ScheduledNumberOfPayments,"",ROW()-ROW(PaymentSchedule[[#Headers],[PMT NO]])),"")</f>
        <v>156</v>
      </c>
      <c r="C167" s="13">
        <f>IF(PaymentSchedule[[#This Row],[PMT NO]]&lt;&gt;"",EOMONTH(LoanStartDate,ROW(PaymentSchedule[[#This Row],[PMT NO]])-ROW(PaymentSchedule[[#Headers],[PMT NO]])-2)+DAY(LoanStartDate),"")</f>
        <v>47515</v>
      </c>
      <c r="D167" s="15">
        <f>IF(PaymentSchedule[[#This Row],[PMT NO]]&lt;&gt;"",IF(ROW()-ROW(PaymentSchedule[[#Headers],[BEGINNING BALANCE]])=1,LoanAmount,INDEX(PaymentSchedule[ENDING BALANCE],ROW()-ROW(PaymentSchedule[[#Headers],[BEGINNING BALANCE]])-1)),"")</f>
        <v>58108.327600383011</v>
      </c>
      <c r="E167" s="15">
        <f>IF(PaymentSchedule[[#This Row],[PMT NO]]&lt;&gt;"",ScheduledPayment,"")</f>
        <v>538.23943850903356</v>
      </c>
      <c r="F16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7" s="15">
        <f>IF(PaymentSchedule[[#This Row],[PMT NO]]&lt;&gt;"",PaymentSchedule[[#This Row],[TOTAL PAYMENT]]-PaymentSchedule[[#This Row],[INTEREST]],"")</f>
        <v>126.63878467298719</v>
      </c>
      <c r="I167" s="15">
        <f>IF(PaymentSchedule[[#This Row],[PMT NO]]&lt;&gt;"",PaymentSchedule[[#This Row],[BEGINNING BALANCE]]*(InterestRate/PaymentsPerYear),"")</f>
        <v>411.60065383604638</v>
      </c>
      <c r="J16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57981.688815710026</v>
      </c>
      <c r="K167" s="15">
        <f>IF(PaymentSchedule[[#This Row],[PMT NO]]&lt;&gt;"",SUM(INDEX(PaymentSchedule[INTEREST],1,1):PaymentSchedule[[#This Row],[INTEREST]]),"")</f>
        <v>71947.041223119246</v>
      </c>
    </row>
    <row r="168" spans="2:11" x14ac:dyDescent="0.2">
      <c r="B168" s="11">
        <f>IF(LoanIsGood,IF(ROW()-ROW(PaymentSchedule[[#Headers],[PMT NO]])&gt;ScheduledNumberOfPayments,"",ROW()-ROW(PaymentSchedule[[#Headers],[PMT NO]])),"")</f>
        <v>157</v>
      </c>
      <c r="C168" s="13">
        <f>IF(PaymentSchedule[[#This Row],[PMT NO]]&lt;&gt;"",EOMONTH(LoanStartDate,ROW(PaymentSchedule[[#This Row],[PMT NO]])-ROW(PaymentSchedule[[#Headers],[PMT NO]])-2)+DAY(LoanStartDate),"")</f>
        <v>47543</v>
      </c>
      <c r="D168" s="15">
        <f>IF(PaymentSchedule[[#This Row],[PMT NO]]&lt;&gt;"",IF(ROW()-ROW(PaymentSchedule[[#Headers],[BEGINNING BALANCE]])=1,LoanAmount,INDEX(PaymentSchedule[ENDING BALANCE],ROW()-ROW(PaymentSchedule[[#Headers],[BEGINNING BALANCE]])-1)),"")</f>
        <v>57981.688815710026</v>
      </c>
      <c r="E168" s="15">
        <f>IF(PaymentSchedule[[#This Row],[PMT NO]]&lt;&gt;"",ScheduledPayment,"")</f>
        <v>538.23943850903356</v>
      </c>
      <c r="F16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8" s="15">
        <f>IF(PaymentSchedule[[#This Row],[PMT NO]]&lt;&gt;"",PaymentSchedule[[#This Row],[TOTAL PAYMENT]]-PaymentSchedule[[#This Row],[INTEREST]],"")</f>
        <v>127.53580939775418</v>
      </c>
      <c r="I168" s="15">
        <f>IF(PaymentSchedule[[#This Row],[PMT NO]]&lt;&gt;"",PaymentSchedule[[#This Row],[BEGINNING BALANCE]]*(InterestRate/PaymentsPerYear),"")</f>
        <v>410.70362911127938</v>
      </c>
      <c r="J16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57854.15300631227</v>
      </c>
      <c r="K168" s="15">
        <f>IF(PaymentSchedule[[#This Row],[PMT NO]]&lt;&gt;"",SUM(INDEX(PaymentSchedule[INTEREST],1,1):PaymentSchedule[[#This Row],[INTEREST]]),"")</f>
        <v>72357.74485223052</v>
      </c>
    </row>
    <row r="169" spans="2:11" x14ac:dyDescent="0.2">
      <c r="B169" s="11">
        <f>IF(LoanIsGood,IF(ROW()-ROW(PaymentSchedule[[#Headers],[PMT NO]])&gt;ScheduledNumberOfPayments,"",ROW()-ROW(PaymentSchedule[[#Headers],[PMT NO]])),"")</f>
        <v>158</v>
      </c>
      <c r="C169" s="13">
        <f>IF(PaymentSchedule[[#This Row],[PMT NO]]&lt;&gt;"",EOMONTH(LoanStartDate,ROW(PaymentSchedule[[#This Row],[PMT NO]])-ROW(PaymentSchedule[[#Headers],[PMT NO]])-2)+DAY(LoanStartDate),"")</f>
        <v>47574</v>
      </c>
      <c r="D169" s="15">
        <f>IF(PaymentSchedule[[#This Row],[PMT NO]]&lt;&gt;"",IF(ROW()-ROW(PaymentSchedule[[#Headers],[BEGINNING BALANCE]])=1,LoanAmount,INDEX(PaymentSchedule[ENDING BALANCE],ROW()-ROW(PaymentSchedule[[#Headers],[BEGINNING BALANCE]])-1)),"")</f>
        <v>57854.15300631227</v>
      </c>
      <c r="E169" s="15">
        <f>IF(PaymentSchedule[[#This Row],[PMT NO]]&lt;&gt;"",ScheduledPayment,"")</f>
        <v>538.23943850903356</v>
      </c>
      <c r="F16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69" s="15">
        <f>IF(PaymentSchedule[[#This Row],[PMT NO]]&lt;&gt;"",PaymentSchedule[[#This Row],[TOTAL PAYMENT]]-PaymentSchedule[[#This Row],[INTEREST]],"")</f>
        <v>128.43918804765497</v>
      </c>
      <c r="I169" s="15">
        <f>IF(PaymentSchedule[[#This Row],[PMT NO]]&lt;&gt;"",PaymentSchedule[[#This Row],[BEGINNING BALANCE]]*(InterestRate/PaymentsPerYear),"")</f>
        <v>409.8002504613786</v>
      </c>
      <c r="J16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57725.713818264616</v>
      </c>
      <c r="K169" s="15">
        <f>IF(PaymentSchedule[[#This Row],[PMT NO]]&lt;&gt;"",SUM(INDEX(PaymentSchedule[INTEREST],1,1):PaymentSchedule[[#This Row],[INTEREST]]),"")</f>
        <v>72767.545102691904</v>
      </c>
    </row>
    <row r="170" spans="2:11" x14ac:dyDescent="0.2">
      <c r="B170" s="11">
        <f>IF(LoanIsGood,IF(ROW()-ROW(PaymentSchedule[[#Headers],[PMT NO]])&gt;ScheduledNumberOfPayments,"",ROW()-ROW(PaymentSchedule[[#Headers],[PMT NO]])),"")</f>
        <v>159</v>
      </c>
      <c r="C170" s="13">
        <f>IF(PaymentSchedule[[#This Row],[PMT NO]]&lt;&gt;"",EOMONTH(LoanStartDate,ROW(PaymentSchedule[[#This Row],[PMT NO]])-ROW(PaymentSchedule[[#Headers],[PMT NO]])-2)+DAY(LoanStartDate),"")</f>
        <v>47604</v>
      </c>
      <c r="D170" s="15">
        <f>IF(PaymentSchedule[[#This Row],[PMT NO]]&lt;&gt;"",IF(ROW()-ROW(PaymentSchedule[[#Headers],[BEGINNING BALANCE]])=1,LoanAmount,INDEX(PaymentSchedule[ENDING BALANCE],ROW()-ROW(PaymentSchedule[[#Headers],[BEGINNING BALANCE]])-1)),"")</f>
        <v>57725.713818264616</v>
      </c>
      <c r="E170" s="15">
        <f>IF(PaymentSchedule[[#This Row],[PMT NO]]&lt;&gt;"",ScheduledPayment,"")</f>
        <v>538.23943850903356</v>
      </c>
      <c r="F17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0" s="15">
        <f>IF(PaymentSchedule[[#This Row],[PMT NO]]&lt;&gt;"",PaymentSchedule[[#This Row],[TOTAL PAYMENT]]-PaymentSchedule[[#This Row],[INTEREST]],"")</f>
        <v>129.34896562965918</v>
      </c>
      <c r="I170" s="15">
        <f>IF(PaymentSchedule[[#This Row],[PMT NO]]&lt;&gt;"",PaymentSchedule[[#This Row],[BEGINNING BALANCE]]*(InterestRate/PaymentsPerYear),"")</f>
        <v>408.89047287937439</v>
      </c>
      <c r="J17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57596.364852634957</v>
      </c>
      <c r="K170" s="15">
        <f>IF(PaymentSchedule[[#This Row],[PMT NO]]&lt;&gt;"",SUM(INDEX(PaymentSchedule[INTEREST],1,1):PaymentSchedule[[#This Row],[INTEREST]]),"")</f>
        <v>73176.435575571275</v>
      </c>
    </row>
    <row r="171" spans="2:11" x14ac:dyDescent="0.2">
      <c r="B171" s="11">
        <f>IF(LoanIsGood,IF(ROW()-ROW(PaymentSchedule[[#Headers],[PMT NO]])&gt;ScheduledNumberOfPayments,"",ROW()-ROW(PaymentSchedule[[#Headers],[PMT NO]])),"")</f>
        <v>160</v>
      </c>
      <c r="C171" s="13">
        <f>IF(PaymentSchedule[[#This Row],[PMT NO]]&lt;&gt;"",EOMONTH(LoanStartDate,ROW(PaymentSchedule[[#This Row],[PMT NO]])-ROW(PaymentSchedule[[#Headers],[PMT NO]])-2)+DAY(LoanStartDate),"")</f>
        <v>47635</v>
      </c>
      <c r="D171" s="15">
        <f>IF(PaymentSchedule[[#This Row],[PMT NO]]&lt;&gt;"",IF(ROW()-ROW(PaymentSchedule[[#Headers],[BEGINNING BALANCE]])=1,LoanAmount,INDEX(PaymentSchedule[ENDING BALANCE],ROW()-ROW(PaymentSchedule[[#Headers],[BEGINNING BALANCE]])-1)),"")</f>
        <v>57596.364852634957</v>
      </c>
      <c r="E171" s="15">
        <f>IF(PaymentSchedule[[#This Row],[PMT NO]]&lt;&gt;"",ScheduledPayment,"")</f>
        <v>538.23943850903356</v>
      </c>
      <c r="F17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1" s="15">
        <f>IF(PaymentSchedule[[#This Row],[PMT NO]]&lt;&gt;"",PaymentSchedule[[#This Row],[TOTAL PAYMENT]]-PaymentSchedule[[#This Row],[INTEREST]],"")</f>
        <v>130.26518746953593</v>
      </c>
      <c r="I171" s="15">
        <f>IF(PaymentSchedule[[#This Row],[PMT NO]]&lt;&gt;"",PaymentSchedule[[#This Row],[BEGINNING BALANCE]]*(InterestRate/PaymentsPerYear),"")</f>
        <v>407.97425103949763</v>
      </c>
      <c r="J17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57466.09966516542</v>
      </c>
      <c r="K171" s="15">
        <f>IF(PaymentSchedule[[#This Row],[PMT NO]]&lt;&gt;"",SUM(INDEX(PaymentSchedule[INTEREST],1,1):PaymentSchedule[[#This Row],[INTEREST]]),"")</f>
        <v>73584.409826610776</v>
      </c>
    </row>
    <row r="172" spans="2:11" x14ac:dyDescent="0.2">
      <c r="B172" s="11">
        <f>IF(LoanIsGood,IF(ROW()-ROW(PaymentSchedule[[#Headers],[PMT NO]])&gt;ScheduledNumberOfPayments,"",ROW()-ROW(PaymentSchedule[[#Headers],[PMT NO]])),"")</f>
        <v>161</v>
      </c>
      <c r="C172" s="13">
        <f>IF(PaymentSchedule[[#This Row],[PMT NO]]&lt;&gt;"",EOMONTH(LoanStartDate,ROW(PaymentSchedule[[#This Row],[PMT NO]])-ROW(PaymentSchedule[[#Headers],[PMT NO]])-2)+DAY(LoanStartDate),"")</f>
        <v>47665</v>
      </c>
      <c r="D172" s="15">
        <f>IF(PaymentSchedule[[#This Row],[PMT NO]]&lt;&gt;"",IF(ROW()-ROW(PaymentSchedule[[#Headers],[BEGINNING BALANCE]])=1,LoanAmount,INDEX(PaymentSchedule[ENDING BALANCE],ROW()-ROW(PaymentSchedule[[#Headers],[BEGINNING BALANCE]])-1)),"")</f>
        <v>57466.09966516542</v>
      </c>
      <c r="E172" s="15">
        <f>IF(PaymentSchedule[[#This Row],[PMT NO]]&lt;&gt;"",ScheduledPayment,"")</f>
        <v>538.23943850903356</v>
      </c>
      <c r="F17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2" s="15">
        <f>IF(PaymentSchedule[[#This Row],[PMT NO]]&lt;&gt;"",PaymentSchedule[[#This Row],[TOTAL PAYMENT]]-PaymentSchedule[[#This Row],[INTEREST]],"")</f>
        <v>131.18789921411178</v>
      </c>
      <c r="I172" s="15">
        <f>IF(PaymentSchedule[[#This Row],[PMT NO]]&lt;&gt;"",PaymentSchedule[[#This Row],[BEGINNING BALANCE]]*(InterestRate/PaymentsPerYear),"")</f>
        <v>407.05153929492178</v>
      </c>
      <c r="J17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57334.911765951307</v>
      </c>
      <c r="K172" s="15">
        <f>IF(PaymentSchedule[[#This Row],[PMT NO]]&lt;&gt;"",SUM(INDEX(PaymentSchedule[INTEREST],1,1):PaymentSchedule[[#This Row],[INTEREST]]),"")</f>
        <v>73991.461365905692</v>
      </c>
    </row>
    <row r="173" spans="2:11" x14ac:dyDescent="0.2">
      <c r="B173" s="11">
        <f>IF(LoanIsGood,IF(ROW()-ROW(PaymentSchedule[[#Headers],[PMT NO]])&gt;ScheduledNumberOfPayments,"",ROW()-ROW(PaymentSchedule[[#Headers],[PMT NO]])),"")</f>
        <v>162</v>
      </c>
      <c r="C173" s="13">
        <f>IF(PaymentSchedule[[#This Row],[PMT NO]]&lt;&gt;"",EOMONTH(LoanStartDate,ROW(PaymentSchedule[[#This Row],[PMT NO]])-ROW(PaymentSchedule[[#Headers],[PMT NO]])-2)+DAY(LoanStartDate),"")</f>
        <v>47696</v>
      </c>
      <c r="D173" s="15">
        <f>IF(PaymentSchedule[[#This Row],[PMT NO]]&lt;&gt;"",IF(ROW()-ROW(PaymentSchedule[[#Headers],[BEGINNING BALANCE]])=1,LoanAmount,INDEX(PaymentSchedule[ENDING BALANCE],ROW()-ROW(PaymentSchedule[[#Headers],[BEGINNING BALANCE]])-1)),"")</f>
        <v>57334.911765951307</v>
      </c>
      <c r="E173" s="15">
        <f>IF(PaymentSchedule[[#This Row],[PMT NO]]&lt;&gt;"",ScheduledPayment,"")</f>
        <v>538.23943850903356</v>
      </c>
      <c r="F17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3" s="15">
        <f>IF(PaymentSchedule[[#This Row],[PMT NO]]&lt;&gt;"",PaymentSchedule[[#This Row],[TOTAL PAYMENT]]-PaymentSchedule[[#This Row],[INTEREST]],"")</f>
        <v>132.11714683354512</v>
      </c>
      <c r="I173" s="15">
        <f>IF(PaymentSchedule[[#This Row],[PMT NO]]&lt;&gt;"",PaymentSchedule[[#This Row],[BEGINNING BALANCE]]*(InterestRate/PaymentsPerYear),"")</f>
        <v>406.12229167548844</v>
      </c>
      <c r="J17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57202.794619117762</v>
      </c>
      <c r="K173" s="15">
        <f>IF(PaymentSchedule[[#This Row],[PMT NO]]&lt;&gt;"",SUM(INDEX(PaymentSchedule[INTEREST],1,1):PaymentSchedule[[#This Row],[INTEREST]]),"")</f>
        <v>74397.583657581185</v>
      </c>
    </row>
    <row r="174" spans="2:11" x14ac:dyDescent="0.2">
      <c r="B174" s="11">
        <f>IF(LoanIsGood,IF(ROW()-ROW(PaymentSchedule[[#Headers],[PMT NO]])&gt;ScheduledNumberOfPayments,"",ROW()-ROW(PaymentSchedule[[#Headers],[PMT NO]])),"")</f>
        <v>163</v>
      </c>
      <c r="C174" s="13">
        <f>IF(PaymentSchedule[[#This Row],[PMT NO]]&lt;&gt;"",EOMONTH(LoanStartDate,ROW(PaymentSchedule[[#This Row],[PMT NO]])-ROW(PaymentSchedule[[#Headers],[PMT NO]])-2)+DAY(LoanStartDate),"")</f>
        <v>47727</v>
      </c>
      <c r="D174" s="15">
        <f>IF(PaymentSchedule[[#This Row],[PMT NO]]&lt;&gt;"",IF(ROW()-ROW(PaymentSchedule[[#Headers],[BEGINNING BALANCE]])=1,LoanAmount,INDEX(PaymentSchedule[ENDING BALANCE],ROW()-ROW(PaymentSchedule[[#Headers],[BEGINNING BALANCE]])-1)),"")</f>
        <v>57202.794619117762</v>
      </c>
      <c r="E174" s="15">
        <f>IF(PaymentSchedule[[#This Row],[PMT NO]]&lt;&gt;"",ScheduledPayment,"")</f>
        <v>538.23943850903356</v>
      </c>
      <c r="F17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4" s="15">
        <f>IF(PaymentSchedule[[#This Row],[PMT NO]]&lt;&gt;"",PaymentSchedule[[#This Row],[TOTAL PAYMENT]]-PaymentSchedule[[#This Row],[INTEREST]],"")</f>
        <v>133.05297662361608</v>
      </c>
      <c r="I174" s="15">
        <f>IF(PaymentSchedule[[#This Row],[PMT NO]]&lt;&gt;"",PaymentSchedule[[#This Row],[BEGINNING BALANCE]]*(InterestRate/PaymentsPerYear),"")</f>
        <v>405.18646188541749</v>
      </c>
      <c r="J17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57069.741642494148</v>
      </c>
      <c r="K174" s="15">
        <f>IF(PaymentSchedule[[#This Row],[PMT NO]]&lt;&gt;"",SUM(INDEX(PaymentSchedule[INTEREST],1,1):PaymentSchedule[[#This Row],[INTEREST]]),"")</f>
        <v>74802.770119466601</v>
      </c>
    </row>
    <row r="175" spans="2:11" x14ac:dyDescent="0.2">
      <c r="B175" s="11">
        <f>IF(LoanIsGood,IF(ROW()-ROW(PaymentSchedule[[#Headers],[PMT NO]])&gt;ScheduledNumberOfPayments,"",ROW()-ROW(PaymentSchedule[[#Headers],[PMT NO]])),"")</f>
        <v>164</v>
      </c>
      <c r="C175" s="13">
        <f>IF(PaymentSchedule[[#This Row],[PMT NO]]&lt;&gt;"",EOMONTH(LoanStartDate,ROW(PaymentSchedule[[#This Row],[PMT NO]])-ROW(PaymentSchedule[[#Headers],[PMT NO]])-2)+DAY(LoanStartDate),"")</f>
        <v>47757</v>
      </c>
      <c r="D175" s="15">
        <f>IF(PaymentSchedule[[#This Row],[PMT NO]]&lt;&gt;"",IF(ROW()-ROW(PaymentSchedule[[#Headers],[BEGINNING BALANCE]])=1,LoanAmount,INDEX(PaymentSchedule[ENDING BALANCE],ROW()-ROW(PaymentSchedule[[#Headers],[BEGINNING BALANCE]])-1)),"")</f>
        <v>57069.741642494148</v>
      </c>
      <c r="E175" s="15">
        <f>IF(PaymentSchedule[[#This Row],[PMT NO]]&lt;&gt;"",ScheduledPayment,"")</f>
        <v>538.23943850903356</v>
      </c>
      <c r="F17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5" s="15">
        <f>IF(PaymentSchedule[[#This Row],[PMT NO]]&lt;&gt;"",PaymentSchedule[[#This Row],[TOTAL PAYMENT]]-PaymentSchedule[[#This Row],[INTEREST]],"")</f>
        <v>133.99543520803331</v>
      </c>
      <c r="I175" s="15">
        <f>IF(PaymentSchedule[[#This Row],[PMT NO]]&lt;&gt;"",PaymentSchedule[[#This Row],[BEGINNING BALANCE]]*(InterestRate/PaymentsPerYear),"")</f>
        <v>404.24400330100025</v>
      </c>
      <c r="J17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56935.746207286116</v>
      </c>
      <c r="K175" s="15">
        <f>IF(PaymentSchedule[[#This Row],[PMT NO]]&lt;&gt;"",SUM(INDEX(PaymentSchedule[INTEREST],1,1):PaymentSchedule[[#This Row],[INTEREST]]),"")</f>
        <v>75207.014122767607</v>
      </c>
    </row>
    <row r="176" spans="2:11" x14ac:dyDescent="0.2">
      <c r="B176" s="11">
        <f>IF(LoanIsGood,IF(ROW()-ROW(PaymentSchedule[[#Headers],[PMT NO]])&gt;ScheduledNumberOfPayments,"",ROW()-ROW(PaymentSchedule[[#Headers],[PMT NO]])),"")</f>
        <v>165</v>
      </c>
      <c r="C176" s="13">
        <f>IF(PaymentSchedule[[#This Row],[PMT NO]]&lt;&gt;"",EOMONTH(LoanStartDate,ROW(PaymentSchedule[[#This Row],[PMT NO]])-ROW(PaymentSchedule[[#Headers],[PMT NO]])-2)+DAY(LoanStartDate),"")</f>
        <v>47788</v>
      </c>
      <c r="D176" s="15">
        <f>IF(PaymentSchedule[[#This Row],[PMT NO]]&lt;&gt;"",IF(ROW()-ROW(PaymentSchedule[[#Headers],[BEGINNING BALANCE]])=1,LoanAmount,INDEX(PaymentSchedule[ENDING BALANCE],ROW()-ROW(PaymentSchedule[[#Headers],[BEGINNING BALANCE]])-1)),"")</f>
        <v>56935.746207286116</v>
      </c>
      <c r="E176" s="15">
        <f>IF(PaymentSchedule[[#This Row],[PMT NO]]&lt;&gt;"",ScheduledPayment,"")</f>
        <v>538.23943850903356</v>
      </c>
      <c r="F17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6" s="15">
        <f>IF(PaymentSchedule[[#This Row],[PMT NO]]&lt;&gt;"",PaymentSchedule[[#This Row],[TOTAL PAYMENT]]-PaymentSchedule[[#This Row],[INTEREST]],"")</f>
        <v>134.9445695407569</v>
      </c>
      <c r="I176" s="15">
        <f>IF(PaymentSchedule[[#This Row],[PMT NO]]&lt;&gt;"",PaymentSchedule[[#This Row],[BEGINNING BALANCE]]*(InterestRate/PaymentsPerYear),"")</f>
        <v>403.29486896827666</v>
      </c>
      <c r="J17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56800.80163774536</v>
      </c>
      <c r="K176" s="15">
        <f>IF(PaymentSchedule[[#This Row],[PMT NO]]&lt;&gt;"",SUM(INDEX(PaymentSchedule[INTEREST],1,1):PaymentSchedule[[#This Row],[INTEREST]]),"")</f>
        <v>75610.308991735888</v>
      </c>
    </row>
    <row r="177" spans="2:11" x14ac:dyDescent="0.2">
      <c r="B177" s="11">
        <f>IF(LoanIsGood,IF(ROW()-ROW(PaymentSchedule[[#Headers],[PMT NO]])&gt;ScheduledNumberOfPayments,"",ROW()-ROW(PaymentSchedule[[#Headers],[PMT NO]])),"")</f>
        <v>166</v>
      </c>
      <c r="C177" s="13">
        <f>IF(PaymentSchedule[[#This Row],[PMT NO]]&lt;&gt;"",EOMONTH(LoanStartDate,ROW(PaymentSchedule[[#This Row],[PMT NO]])-ROW(PaymentSchedule[[#Headers],[PMT NO]])-2)+DAY(LoanStartDate),"")</f>
        <v>47818</v>
      </c>
      <c r="D177" s="15">
        <f>IF(PaymentSchedule[[#This Row],[PMT NO]]&lt;&gt;"",IF(ROW()-ROW(PaymentSchedule[[#Headers],[BEGINNING BALANCE]])=1,LoanAmount,INDEX(PaymentSchedule[ENDING BALANCE],ROW()-ROW(PaymentSchedule[[#Headers],[BEGINNING BALANCE]])-1)),"")</f>
        <v>56800.80163774536</v>
      </c>
      <c r="E177" s="15">
        <f>IF(PaymentSchedule[[#This Row],[PMT NO]]&lt;&gt;"",ScheduledPayment,"")</f>
        <v>538.23943850903356</v>
      </c>
      <c r="F17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7" s="15">
        <f>IF(PaymentSchedule[[#This Row],[PMT NO]]&lt;&gt;"",PaymentSchedule[[#This Row],[TOTAL PAYMENT]]-PaymentSchedule[[#This Row],[INTEREST]],"")</f>
        <v>135.90042690833724</v>
      </c>
      <c r="I177" s="15">
        <f>IF(PaymentSchedule[[#This Row],[PMT NO]]&lt;&gt;"",PaymentSchedule[[#This Row],[BEGINNING BALANCE]]*(InterestRate/PaymentsPerYear),"")</f>
        <v>402.33901160069632</v>
      </c>
      <c r="J17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56664.901210837023</v>
      </c>
      <c r="K177" s="15">
        <f>IF(PaymentSchedule[[#This Row],[PMT NO]]&lt;&gt;"",SUM(INDEX(PaymentSchedule[INTEREST],1,1):PaymentSchedule[[#This Row],[INTEREST]]),"")</f>
        <v>76012.648003336581</v>
      </c>
    </row>
    <row r="178" spans="2:11" x14ac:dyDescent="0.2">
      <c r="B178" s="11">
        <f>IF(LoanIsGood,IF(ROW()-ROW(PaymentSchedule[[#Headers],[PMT NO]])&gt;ScheduledNumberOfPayments,"",ROW()-ROW(PaymentSchedule[[#Headers],[PMT NO]])),"")</f>
        <v>167</v>
      </c>
      <c r="C178" s="13">
        <f>IF(PaymentSchedule[[#This Row],[PMT NO]]&lt;&gt;"",EOMONTH(LoanStartDate,ROW(PaymentSchedule[[#This Row],[PMT NO]])-ROW(PaymentSchedule[[#Headers],[PMT NO]])-2)+DAY(LoanStartDate),"")</f>
        <v>47849</v>
      </c>
      <c r="D178" s="15">
        <f>IF(PaymentSchedule[[#This Row],[PMT NO]]&lt;&gt;"",IF(ROW()-ROW(PaymentSchedule[[#Headers],[BEGINNING BALANCE]])=1,LoanAmount,INDEX(PaymentSchedule[ENDING BALANCE],ROW()-ROW(PaymentSchedule[[#Headers],[BEGINNING BALANCE]])-1)),"")</f>
        <v>56664.901210837023</v>
      </c>
      <c r="E178" s="15">
        <f>IF(PaymentSchedule[[#This Row],[PMT NO]]&lt;&gt;"",ScheduledPayment,"")</f>
        <v>538.23943850903356</v>
      </c>
      <c r="F17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8" s="15">
        <f>IF(PaymentSchedule[[#This Row],[PMT NO]]&lt;&gt;"",PaymentSchedule[[#This Row],[TOTAL PAYMENT]]-PaymentSchedule[[#This Row],[INTEREST]],"")</f>
        <v>136.86305493227127</v>
      </c>
      <c r="I178" s="15">
        <f>IF(PaymentSchedule[[#This Row],[PMT NO]]&lt;&gt;"",PaymentSchedule[[#This Row],[BEGINNING BALANCE]]*(InterestRate/PaymentsPerYear),"")</f>
        <v>401.37638357676229</v>
      </c>
      <c r="J17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56528.038155904753</v>
      </c>
      <c r="K178" s="15">
        <f>IF(PaymentSchedule[[#This Row],[PMT NO]]&lt;&gt;"",SUM(INDEX(PaymentSchedule[INTEREST],1,1):PaymentSchedule[[#This Row],[INTEREST]]),"")</f>
        <v>76414.024386913341</v>
      </c>
    </row>
    <row r="179" spans="2:11" x14ac:dyDescent="0.2">
      <c r="B179" s="11">
        <f>IF(LoanIsGood,IF(ROW()-ROW(PaymentSchedule[[#Headers],[PMT NO]])&gt;ScheduledNumberOfPayments,"",ROW()-ROW(PaymentSchedule[[#Headers],[PMT NO]])),"")</f>
        <v>168</v>
      </c>
      <c r="C179" s="13">
        <f>IF(PaymentSchedule[[#This Row],[PMT NO]]&lt;&gt;"",EOMONTH(LoanStartDate,ROW(PaymentSchedule[[#This Row],[PMT NO]])-ROW(PaymentSchedule[[#Headers],[PMT NO]])-2)+DAY(LoanStartDate),"")</f>
        <v>47880</v>
      </c>
      <c r="D179" s="15">
        <f>IF(PaymentSchedule[[#This Row],[PMT NO]]&lt;&gt;"",IF(ROW()-ROW(PaymentSchedule[[#Headers],[BEGINNING BALANCE]])=1,LoanAmount,INDEX(PaymentSchedule[ENDING BALANCE],ROW()-ROW(PaymentSchedule[[#Headers],[BEGINNING BALANCE]])-1)),"")</f>
        <v>56528.038155904753</v>
      </c>
      <c r="E179" s="15">
        <f>IF(PaymentSchedule[[#This Row],[PMT NO]]&lt;&gt;"",ScheduledPayment,"")</f>
        <v>538.23943850903356</v>
      </c>
      <c r="F17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79" s="15">
        <f>IF(PaymentSchedule[[#This Row],[PMT NO]]&lt;&gt;"",PaymentSchedule[[#This Row],[TOTAL PAYMENT]]-PaymentSchedule[[#This Row],[INTEREST]],"")</f>
        <v>137.83250157137485</v>
      </c>
      <c r="I179" s="15">
        <f>IF(PaymentSchedule[[#This Row],[PMT NO]]&lt;&gt;"",PaymentSchedule[[#This Row],[BEGINNING BALANCE]]*(InterestRate/PaymentsPerYear),"")</f>
        <v>400.40693693765871</v>
      </c>
      <c r="J17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56390.205654333375</v>
      </c>
      <c r="K179" s="15">
        <f>IF(PaymentSchedule[[#This Row],[PMT NO]]&lt;&gt;"",SUM(INDEX(PaymentSchedule[INTEREST],1,1):PaymentSchedule[[#This Row],[INTEREST]]),"")</f>
        <v>76814.431323850993</v>
      </c>
    </row>
    <row r="180" spans="2:11" x14ac:dyDescent="0.2">
      <c r="B180" s="11">
        <f>IF(LoanIsGood,IF(ROW()-ROW(PaymentSchedule[[#Headers],[PMT NO]])&gt;ScheduledNumberOfPayments,"",ROW()-ROW(PaymentSchedule[[#Headers],[PMT NO]])),"")</f>
        <v>169</v>
      </c>
      <c r="C180" s="13">
        <f>IF(PaymentSchedule[[#This Row],[PMT NO]]&lt;&gt;"",EOMONTH(LoanStartDate,ROW(PaymentSchedule[[#This Row],[PMT NO]])-ROW(PaymentSchedule[[#Headers],[PMT NO]])-2)+DAY(LoanStartDate),"")</f>
        <v>47908</v>
      </c>
      <c r="D180" s="15">
        <f>IF(PaymentSchedule[[#This Row],[PMT NO]]&lt;&gt;"",IF(ROW()-ROW(PaymentSchedule[[#Headers],[BEGINNING BALANCE]])=1,LoanAmount,INDEX(PaymentSchedule[ENDING BALANCE],ROW()-ROW(PaymentSchedule[[#Headers],[BEGINNING BALANCE]])-1)),"")</f>
        <v>56390.205654333375</v>
      </c>
      <c r="E180" s="15">
        <f>IF(PaymentSchedule[[#This Row],[PMT NO]]&lt;&gt;"",ScheduledPayment,"")</f>
        <v>538.23943850903356</v>
      </c>
      <c r="F18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0" s="15">
        <f>IF(PaymentSchedule[[#This Row],[PMT NO]]&lt;&gt;"",PaymentSchedule[[#This Row],[TOTAL PAYMENT]]-PaymentSchedule[[#This Row],[INTEREST]],"")</f>
        <v>138.80881512417216</v>
      </c>
      <c r="I180" s="15">
        <f>IF(PaymentSchedule[[#This Row],[PMT NO]]&lt;&gt;"",PaymentSchedule[[#This Row],[BEGINNING BALANCE]]*(InterestRate/PaymentsPerYear),"")</f>
        <v>399.43062338486141</v>
      </c>
      <c r="J18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56251.396839209199</v>
      </c>
      <c r="K180" s="15">
        <f>IF(PaymentSchedule[[#This Row],[PMT NO]]&lt;&gt;"",SUM(INDEX(PaymentSchedule[INTEREST],1,1):PaymentSchedule[[#This Row],[INTEREST]]),"")</f>
        <v>77213.861947235855</v>
      </c>
    </row>
    <row r="181" spans="2:11" x14ac:dyDescent="0.2">
      <c r="B181" s="11">
        <f>IF(LoanIsGood,IF(ROW()-ROW(PaymentSchedule[[#Headers],[PMT NO]])&gt;ScheduledNumberOfPayments,"",ROW()-ROW(PaymentSchedule[[#Headers],[PMT NO]])),"")</f>
        <v>170</v>
      </c>
      <c r="C181" s="13">
        <f>IF(PaymentSchedule[[#This Row],[PMT NO]]&lt;&gt;"",EOMONTH(LoanStartDate,ROW(PaymentSchedule[[#This Row],[PMT NO]])-ROW(PaymentSchedule[[#Headers],[PMT NO]])-2)+DAY(LoanStartDate),"")</f>
        <v>47939</v>
      </c>
      <c r="D181" s="15">
        <f>IF(PaymentSchedule[[#This Row],[PMT NO]]&lt;&gt;"",IF(ROW()-ROW(PaymentSchedule[[#Headers],[BEGINNING BALANCE]])=1,LoanAmount,INDEX(PaymentSchedule[ENDING BALANCE],ROW()-ROW(PaymentSchedule[[#Headers],[BEGINNING BALANCE]])-1)),"")</f>
        <v>56251.396839209199</v>
      </c>
      <c r="E181" s="15">
        <f>IF(PaymentSchedule[[#This Row],[PMT NO]]&lt;&gt;"",ScheduledPayment,"")</f>
        <v>538.23943850903356</v>
      </c>
      <c r="F18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1" s="15">
        <f>IF(PaymentSchedule[[#This Row],[PMT NO]]&lt;&gt;"",PaymentSchedule[[#This Row],[TOTAL PAYMENT]]-PaymentSchedule[[#This Row],[INTEREST]],"")</f>
        <v>139.7920442313017</v>
      </c>
      <c r="I181" s="15">
        <f>IF(PaymentSchedule[[#This Row],[PMT NO]]&lt;&gt;"",PaymentSchedule[[#This Row],[BEGINNING BALANCE]]*(InterestRate/PaymentsPerYear),"")</f>
        <v>398.44739427773186</v>
      </c>
      <c r="J18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56111.604794977895</v>
      </c>
      <c r="K181" s="15">
        <f>IF(PaymentSchedule[[#This Row],[PMT NO]]&lt;&gt;"",SUM(INDEX(PaymentSchedule[INTEREST],1,1):PaymentSchedule[[#This Row],[INTEREST]]),"")</f>
        <v>77612.309341513581</v>
      </c>
    </row>
    <row r="182" spans="2:11" x14ac:dyDescent="0.2">
      <c r="B182" s="11">
        <f>IF(LoanIsGood,IF(ROW()-ROW(PaymentSchedule[[#Headers],[PMT NO]])&gt;ScheduledNumberOfPayments,"",ROW()-ROW(PaymentSchedule[[#Headers],[PMT NO]])),"")</f>
        <v>171</v>
      </c>
      <c r="C182" s="13">
        <f>IF(PaymentSchedule[[#This Row],[PMT NO]]&lt;&gt;"",EOMONTH(LoanStartDate,ROW(PaymentSchedule[[#This Row],[PMT NO]])-ROW(PaymentSchedule[[#Headers],[PMT NO]])-2)+DAY(LoanStartDate),"")</f>
        <v>47969</v>
      </c>
      <c r="D182" s="15">
        <f>IF(PaymentSchedule[[#This Row],[PMT NO]]&lt;&gt;"",IF(ROW()-ROW(PaymentSchedule[[#Headers],[BEGINNING BALANCE]])=1,LoanAmount,INDEX(PaymentSchedule[ENDING BALANCE],ROW()-ROW(PaymentSchedule[[#Headers],[BEGINNING BALANCE]])-1)),"")</f>
        <v>56111.604794977895</v>
      </c>
      <c r="E182" s="15">
        <f>IF(PaymentSchedule[[#This Row],[PMT NO]]&lt;&gt;"",ScheduledPayment,"")</f>
        <v>538.23943850903356</v>
      </c>
      <c r="F18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2" s="15">
        <f>IF(PaymentSchedule[[#This Row],[PMT NO]]&lt;&gt;"",PaymentSchedule[[#This Row],[TOTAL PAYMENT]]-PaymentSchedule[[#This Row],[INTEREST]],"")</f>
        <v>140.78223787794013</v>
      </c>
      <c r="I182" s="15">
        <f>IF(PaymentSchedule[[#This Row],[PMT NO]]&lt;&gt;"",PaymentSchedule[[#This Row],[BEGINNING BALANCE]]*(InterestRate/PaymentsPerYear),"")</f>
        <v>397.45720063109343</v>
      </c>
      <c r="J18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55970.822557099957</v>
      </c>
      <c r="K182" s="15">
        <f>IF(PaymentSchedule[[#This Row],[PMT NO]]&lt;&gt;"",SUM(INDEX(PaymentSchedule[INTEREST],1,1):PaymentSchedule[[#This Row],[INTEREST]]),"")</f>
        <v>78009.766542144673</v>
      </c>
    </row>
    <row r="183" spans="2:11" x14ac:dyDescent="0.2">
      <c r="B183" s="11">
        <f>IF(LoanIsGood,IF(ROW()-ROW(PaymentSchedule[[#Headers],[PMT NO]])&gt;ScheduledNumberOfPayments,"",ROW()-ROW(PaymentSchedule[[#Headers],[PMT NO]])),"")</f>
        <v>172</v>
      </c>
      <c r="C183" s="13">
        <f>IF(PaymentSchedule[[#This Row],[PMT NO]]&lt;&gt;"",EOMONTH(LoanStartDate,ROW(PaymentSchedule[[#This Row],[PMT NO]])-ROW(PaymentSchedule[[#Headers],[PMT NO]])-2)+DAY(LoanStartDate),"")</f>
        <v>48000</v>
      </c>
      <c r="D183" s="15">
        <f>IF(PaymentSchedule[[#This Row],[PMT NO]]&lt;&gt;"",IF(ROW()-ROW(PaymentSchedule[[#Headers],[BEGINNING BALANCE]])=1,LoanAmount,INDEX(PaymentSchedule[ENDING BALANCE],ROW()-ROW(PaymentSchedule[[#Headers],[BEGINNING BALANCE]])-1)),"")</f>
        <v>55970.822557099957</v>
      </c>
      <c r="E183" s="15">
        <f>IF(PaymentSchedule[[#This Row],[PMT NO]]&lt;&gt;"",ScheduledPayment,"")</f>
        <v>538.23943850903356</v>
      </c>
      <c r="F18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3" s="15">
        <f>IF(PaymentSchedule[[#This Row],[PMT NO]]&lt;&gt;"",PaymentSchedule[[#This Row],[TOTAL PAYMENT]]-PaymentSchedule[[#This Row],[INTEREST]],"")</f>
        <v>141.77944539624218</v>
      </c>
      <c r="I183" s="15">
        <f>IF(PaymentSchedule[[#This Row],[PMT NO]]&lt;&gt;"",PaymentSchedule[[#This Row],[BEGINNING BALANCE]]*(InterestRate/PaymentsPerYear),"")</f>
        <v>396.45999311279138</v>
      </c>
      <c r="J18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55829.043111703715</v>
      </c>
      <c r="K183" s="15">
        <f>IF(PaymentSchedule[[#This Row],[PMT NO]]&lt;&gt;"",SUM(INDEX(PaymentSchedule[INTEREST],1,1):PaymentSchedule[[#This Row],[INTEREST]]),"")</f>
        <v>78406.226535257461</v>
      </c>
    </row>
    <row r="184" spans="2:11" x14ac:dyDescent="0.2">
      <c r="B184" s="11">
        <f>IF(LoanIsGood,IF(ROW()-ROW(PaymentSchedule[[#Headers],[PMT NO]])&gt;ScheduledNumberOfPayments,"",ROW()-ROW(PaymentSchedule[[#Headers],[PMT NO]])),"")</f>
        <v>173</v>
      </c>
      <c r="C184" s="13">
        <f>IF(PaymentSchedule[[#This Row],[PMT NO]]&lt;&gt;"",EOMONTH(LoanStartDate,ROW(PaymentSchedule[[#This Row],[PMT NO]])-ROW(PaymentSchedule[[#Headers],[PMT NO]])-2)+DAY(LoanStartDate),"")</f>
        <v>48030</v>
      </c>
      <c r="D184" s="15">
        <f>IF(PaymentSchedule[[#This Row],[PMT NO]]&lt;&gt;"",IF(ROW()-ROW(PaymentSchedule[[#Headers],[BEGINNING BALANCE]])=1,LoanAmount,INDEX(PaymentSchedule[ENDING BALANCE],ROW()-ROW(PaymentSchedule[[#Headers],[BEGINNING BALANCE]])-1)),"")</f>
        <v>55829.043111703715</v>
      </c>
      <c r="E184" s="15">
        <f>IF(PaymentSchedule[[#This Row],[PMT NO]]&lt;&gt;"",ScheduledPayment,"")</f>
        <v>538.23943850903356</v>
      </c>
      <c r="F18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4" s="15">
        <f>IF(PaymentSchedule[[#This Row],[PMT NO]]&lt;&gt;"",PaymentSchedule[[#This Row],[TOTAL PAYMENT]]-PaymentSchedule[[#This Row],[INTEREST]],"")</f>
        <v>142.78371646779891</v>
      </c>
      <c r="I184" s="15">
        <f>IF(PaymentSchedule[[#This Row],[PMT NO]]&lt;&gt;"",PaymentSchedule[[#This Row],[BEGINNING BALANCE]]*(InterestRate/PaymentsPerYear),"")</f>
        <v>395.45572204123465</v>
      </c>
      <c r="J18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55686.259395235917</v>
      </c>
      <c r="K184" s="15">
        <f>IF(PaymentSchedule[[#This Row],[PMT NO]]&lt;&gt;"",SUM(INDEX(PaymentSchedule[INTEREST],1,1):PaymentSchedule[[#This Row],[INTEREST]]),"")</f>
        <v>78801.6822572987</v>
      </c>
    </row>
    <row r="185" spans="2:11" x14ac:dyDescent="0.2">
      <c r="B185" s="11">
        <f>IF(LoanIsGood,IF(ROW()-ROW(PaymentSchedule[[#Headers],[PMT NO]])&gt;ScheduledNumberOfPayments,"",ROW()-ROW(PaymentSchedule[[#Headers],[PMT NO]])),"")</f>
        <v>174</v>
      </c>
      <c r="C185" s="13">
        <f>IF(PaymentSchedule[[#This Row],[PMT NO]]&lt;&gt;"",EOMONTH(LoanStartDate,ROW(PaymentSchedule[[#This Row],[PMT NO]])-ROW(PaymentSchedule[[#Headers],[PMT NO]])-2)+DAY(LoanStartDate),"")</f>
        <v>48061</v>
      </c>
      <c r="D185" s="15">
        <f>IF(PaymentSchedule[[#This Row],[PMT NO]]&lt;&gt;"",IF(ROW()-ROW(PaymentSchedule[[#Headers],[BEGINNING BALANCE]])=1,LoanAmount,INDEX(PaymentSchedule[ENDING BALANCE],ROW()-ROW(PaymentSchedule[[#Headers],[BEGINNING BALANCE]])-1)),"")</f>
        <v>55686.259395235917</v>
      </c>
      <c r="E185" s="15">
        <f>IF(PaymentSchedule[[#This Row],[PMT NO]]&lt;&gt;"",ScheduledPayment,"")</f>
        <v>538.23943850903356</v>
      </c>
      <c r="F18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5" s="15">
        <f>IF(PaymentSchedule[[#This Row],[PMT NO]]&lt;&gt;"",PaymentSchedule[[#This Row],[TOTAL PAYMENT]]-PaymentSchedule[[#This Row],[INTEREST]],"")</f>
        <v>143.79510112611246</v>
      </c>
      <c r="I185" s="15">
        <f>IF(PaymentSchedule[[#This Row],[PMT NO]]&lt;&gt;"",PaymentSchedule[[#This Row],[BEGINNING BALANCE]]*(InterestRate/PaymentsPerYear),"")</f>
        <v>394.44433738292111</v>
      </c>
      <c r="J18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55542.464294109806</v>
      </c>
      <c r="K185" s="15">
        <f>IF(PaymentSchedule[[#This Row],[PMT NO]]&lt;&gt;"",SUM(INDEX(PaymentSchedule[INTEREST],1,1):PaymentSchedule[[#This Row],[INTEREST]]),"")</f>
        <v>79196.126594681627</v>
      </c>
    </row>
    <row r="186" spans="2:11" x14ac:dyDescent="0.2">
      <c r="B186" s="11">
        <f>IF(LoanIsGood,IF(ROW()-ROW(PaymentSchedule[[#Headers],[PMT NO]])&gt;ScheduledNumberOfPayments,"",ROW()-ROW(PaymentSchedule[[#Headers],[PMT NO]])),"")</f>
        <v>175</v>
      </c>
      <c r="C186" s="13">
        <f>IF(PaymentSchedule[[#This Row],[PMT NO]]&lt;&gt;"",EOMONTH(LoanStartDate,ROW(PaymentSchedule[[#This Row],[PMT NO]])-ROW(PaymentSchedule[[#Headers],[PMT NO]])-2)+DAY(LoanStartDate),"")</f>
        <v>48092</v>
      </c>
      <c r="D186" s="15">
        <f>IF(PaymentSchedule[[#This Row],[PMT NO]]&lt;&gt;"",IF(ROW()-ROW(PaymentSchedule[[#Headers],[BEGINNING BALANCE]])=1,LoanAmount,INDEX(PaymentSchedule[ENDING BALANCE],ROW()-ROW(PaymentSchedule[[#Headers],[BEGINNING BALANCE]])-1)),"")</f>
        <v>55542.464294109806</v>
      </c>
      <c r="E186" s="15">
        <f>IF(PaymentSchedule[[#This Row],[PMT NO]]&lt;&gt;"",ScheduledPayment,"")</f>
        <v>538.23943850903356</v>
      </c>
      <c r="F18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6" s="15">
        <f>IF(PaymentSchedule[[#This Row],[PMT NO]]&lt;&gt;"",PaymentSchedule[[#This Row],[TOTAL PAYMENT]]-PaymentSchedule[[#This Row],[INTEREST]],"")</f>
        <v>144.81364975908906</v>
      </c>
      <c r="I186" s="15">
        <f>IF(PaymentSchedule[[#This Row],[PMT NO]]&lt;&gt;"",PaymentSchedule[[#This Row],[BEGINNING BALANCE]]*(InterestRate/PaymentsPerYear),"")</f>
        <v>393.4257887499445</v>
      </c>
      <c r="J18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55397.650644350717</v>
      </c>
      <c r="K186" s="15">
        <f>IF(PaymentSchedule[[#This Row],[PMT NO]]&lt;&gt;"",SUM(INDEX(PaymentSchedule[INTEREST],1,1):PaymentSchedule[[#This Row],[INTEREST]]),"")</f>
        <v>79589.552383431568</v>
      </c>
    </row>
    <row r="187" spans="2:11" x14ac:dyDescent="0.2">
      <c r="B187" s="11">
        <f>IF(LoanIsGood,IF(ROW()-ROW(PaymentSchedule[[#Headers],[PMT NO]])&gt;ScheduledNumberOfPayments,"",ROW()-ROW(PaymentSchedule[[#Headers],[PMT NO]])),"")</f>
        <v>176</v>
      </c>
      <c r="C187" s="13">
        <f>IF(PaymentSchedule[[#This Row],[PMT NO]]&lt;&gt;"",EOMONTH(LoanStartDate,ROW(PaymentSchedule[[#This Row],[PMT NO]])-ROW(PaymentSchedule[[#Headers],[PMT NO]])-2)+DAY(LoanStartDate),"")</f>
        <v>48122</v>
      </c>
      <c r="D187" s="15">
        <f>IF(PaymentSchedule[[#This Row],[PMT NO]]&lt;&gt;"",IF(ROW()-ROW(PaymentSchedule[[#Headers],[BEGINNING BALANCE]])=1,LoanAmount,INDEX(PaymentSchedule[ENDING BALANCE],ROW()-ROW(PaymentSchedule[[#Headers],[BEGINNING BALANCE]])-1)),"")</f>
        <v>55397.650644350717</v>
      </c>
      <c r="E187" s="15">
        <f>IF(PaymentSchedule[[#This Row],[PMT NO]]&lt;&gt;"",ScheduledPayment,"")</f>
        <v>538.23943850903356</v>
      </c>
      <c r="F18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7" s="15">
        <f>IF(PaymentSchedule[[#This Row],[PMT NO]]&lt;&gt;"",PaymentSchedule[[#This Row],[TOTAL PAYMENT]]-PaymentSchedule[[#This Row],[INTEREST]],"")</f>
        <v>145.83941311154928</v>
      </c>
      <c r="I187" s="15">
        <f>IF(PaymentSchedule[[#This Row],[PMT NO]]&lt;&gt;"",PaymentSchedule[[#This Row],[BEGINNING BALANCE]]*(InterestRate/PaymentsPerYear),"")</f>
        <v>392.40002539748428</v>
      </c>
      <c r="J18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55251.811231239168</v>
      </c>
      <c r="K187" s="15">
        <f>IF(PaymentSchedule[[#This Row],[PMT NO]]&lt;&gt;"",SUM(INDEX(PaymentSchedule[INTEREST],1,1):PaymentSchedule[[#This Row],[INTEREST]]),"")</f>
        <v>79981.952408829049</v>
      </c>
    </row>
    <row r="188" spans="2:11" x14ac:dyDescent="0.2">
      <c r="B188" s="11">
        <f>IF(LoanIsGood,IF(ROW()-ROW(PaymentSchedule[[#Headers],[PMT NO]])&gt;ScheduledNumberOfPayments,"",ROW()-ROW(PaymentSchedule[[#Headers],[PMT NO]])),"")</f>
        <v>177</v>
      </c>
      <c r="C188" s="13">
        <f>IF(PaymentSchedule[[#This Row],[PMT NO]]&lt;&gt;"",EOMONTH(LoanStartDate,ROW(PaymentSchedule[[#This Row],[PMT NO]])-ROW(PaymentSchedule[[#Headers],[PMT NO]])-2)+DAY(LoanStartDate),"")</f>
        <v>48153</v>
      </c>
      <c r="D188" s="15">
        <f>IF(PaymentSchedule[[#This Row],[PMT NO]]&lt;&gt;"",IF(ROW()-ROW(PaymentSchedule[[#Headers],[BEGINNING BALANCE]])=1,LoanAmount,INDEX(PaymentSchedule[ENDING BALANCE],ROW()-ROW(PaymentSchedule[[#Headers],[BEGINNING BALANCE]])-1)),"")</f>
        <v>55251.811231239168</v>
      </c>
      <c r="E188" s="15">
        <f>IF(PaymentSchedule[[#This Row],[PMT NO]]&lt;&gt;"",ScheduledPayment,"")</f>
        <v>538.23943850903356</v>
      </c>
      <c r="F18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8" s="15">
        <f>IF(PaymentSchedule[[#This Row],[PMT NO]]&lt;&gt;"",PaymentSchedule[[#This Row],[TOTAL PAYMENT]]-PaymentSchedule[[#This Row],[INTEREST]],"")</f>
        <v>146.87244228775609</v>
      </c>
      <c r="I188" s="15">
        <f>IF(PaymentSchedule[[#This Row],[PMT NO]]&lt;&gt;"",PaymentSchedule[[#This Row],[BEGINNING BALANCE]]*(InterestRate/PaymentsPerYear),"")</f>
        <v>391.36699622127747</v>
      </c>
      <c r="J18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55104.938788951411</v>
      </c>
      <c r="K188" s="15">
        <f>IF(PaymentSchedule[[#This Row],[PMT NO]]&lt;&gt;"",SUM(INDEX(PaymentSchedule[INTEREST],1,1):PaymentSchedule[[#This Row],[INTEREST]]),"")</f>
        <v>80373.319405050323</v>
      </c>
    </row>
    <row r="189" spans="2:11" x14ac:dyDescent="0.2">
      <c r="B189" s="11">
        <f>IF(LoanIsGood,IF(ROW()-ROW(PaymentSchedule[[#Headers],[PMT NO]])&gt;ScheduledNumberOfPayments,"",ROW()-ROW(PaymentSchedule[[#Headers],[PMT NO]])),"")</f>
        <v>178</v>
      </c>
      <c r="C189" s="13">
        <f>IF(PaymentSchedule[[#This Row],[PMT NO]]&lt;&gt;"",EOMONTH(LoanStartDate,ROW(PaymentSchedule[[#This Row],[PMT NO]])-ROW(PaymentSchedule[[#Headers],[PMT NO]])-2)+DAY(LoanStartDate),"")</f>
        <v>48183</v>
      </c>
      <c r="D189" s="15">
        <f>IF(PaymentSchedule[[#This Row],[PMT NO]]&lt;&gt;"",IF(ROW()-ROW(PaymentSchedule[[#Headers],[BEGINNING BALANCE]])=1,LoanAmount,INDEX(PaymentSchedule[ENDING BALANCE],ROW()-ROW(PaymentSchedule[[#Headers],[BEGINNING BALANCE]])-1)),"")</f>
        <v>55104.938788951411</v>
      </c>
      <c r="E189" s="15">
        <f>IF(PaymentSchedule[[#This Row],[PMT NO]]&lt;&gt;"",ScheduledPayment,"")</f>
        <v>538.23943850903356</v>
      </c>
      <c r="F18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89" s="15">
        <f>IF(PaymentSchedule[[#This Row],[PMT NO]]&lt;&gt;"",PaymentSchedule[[#This Row],[TOTAL PAYMENT]]-PaymentSchedule[[#This Row],[INTEREST]],"")</f>
        <v>147.91278875396102</v>
      </c>
      <c r="I189" s="15">
        <f>IF(PaymentSchedule[[#This Row],[PMT NO]]&lt;&gt;"",PaymentSchedule[[#This Row],[BEGINNING BALANCE]]*(InterestRate/PaymentsPerYear),"")</f>
        <v>390.32664975507254</v>
      </c>
      <c r="J18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54957.026000197453</v>
      </c>
      <c r="K189" s="15">
        <f>IF(PaymentSchedule[[#This Row],[PMT NO]]&lt;&gt;"",SUM(INDEX(PaymentSchedule[INTEREST],1,1):PaymentSchedule[[#This Row],[INTEREST]]),"")</f>
        <v>80763.646054805402</v>
      </c>
    </row>
    <row r="190" spans="2:11" x14ac:dyDescent="0.2">
      <c r="B190" s="11">
        <f>IF(LoanIsGood,IF(ROW()-ROW(PaymentSchedule[[#Headers],[PMT NO]])&gt;ScheduledNumberOfPayments,"",ROW()-ROW(PaymentSchedule[[#Headers],[PMT NO]])),"")</f>
        <v>179</v>
      </c>
      <c r="C190" s="13">
        <f>IF(PaymentSchedule[[#This Row],[PMT NO]]&lt;&gt;"",EOMONTH(LoanStartDate,ROW(PaymentSchedule[[#This Row],[PMT NO]])-ROW(PaymentSchedule[[#Headers],[PMT NO]])-2)+DAY(LoanStartDate),"")</f>
        <v>48214</v>
      </c>
      <c r="D190" s="15">
        <f>IF(PaymentSchedule[[#This Row],[PMT NO]]&lt;&gt;"",IF(ROW()-ROW(PaymentSchedule[[#Headers],[BEGINNING BALANCE]])=1,LoanAmount,INDEX(PaymentSchedule[ENDING BALANCE],ROW()-ROW(PaymentSchedule[[#Headers],[BEGINNING BALANCE]])-1)),"")</f>
        <v>54957.026000197453</v>
      </c>
      <c r="E190" s="15">
        <f>IF(PaymentSchedule[[#This Row],[PMT NO]]&lt;&gt;"",ScheduledPayment,"")</f>
        <v>538.23943850903356</v>
      </c>
      <c r="F19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0" s="15">
        <f>IF(PaymentSchedule[[#This Row],[PMT NO]]&lt;&gt;"",PaymentSchedule[[#This Row],[TOTAL PAYMENT]]-PaymentSchedule[[#This Row],[INTEREST]],"")</f>
        <v>148.96050434096821</v>
      </c>
      <c r="I190" s="15">
        <f>IF(PaymentSchedule[[#This Row],[PMT NO]]&lt;&gt;"",PaymentSchedule[[#This Row],[BEGINNING BALANCE]]*(InterestRate/PaymentsPerYear),"")</f>
        <v>389.27893416806535</v>
      </c>
      <c r="J19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54808.065495856485</v>
      </c>
      <c r="K190" s="15">
        <f>IF(PaymentSchedule[[#This Row],[PMT NO]]&lt;&gt;"",SUM(INDEX(PaymentSchedule[INTEREST],1,1):PaymentSchedule[[#This Row],[INTEREST]]),"")</f>
        <v>81152.924988973464</v>
      </c>
    </row>
    <row r="191" spans="2:11" x14ac:dyDescent="0.2">
      <c r="B191" s="11">
        <f>IF(LoanIsGood,IF(ROW()-ROW(PaymentSchedule[[#Headers],[PMT NO]])&gt;ScheduledNumberOfPayments,"",ROW()-ROW(PaymentSchedule[[#Headers],[PMT NO]])),"")</f>
        <v>180</v>
      </c>
      <c r="C191" s="13">
        <f>IF(PaymentSchedule[[#This Row],[PMT NO]]&lt;&gt;"",EOMONTH(LoanStartDate,ROW(PaymentSchedule[[#This Row],[PMT NO]])-ROW(PaymentSchedule[[#Headers],[PMT NO]])-2)+DAY(LoanStartDate),"")</f>
        <v>48245</v>
      </c>
      <c r="D191" s="15">
        <f>IF(PaymentSchedule[[#This Row],[PMT NO]]&lt;&gt;"",IF(ROW()-ROW(PaymentSchedule[[#Headers],[BEGINNING BALANCE]])=1,LoanAmount,INDEX(PaymentSchedule[ENDING BALANCE],ROW()-ROW(PaymentSchedule[[#Headers],[BEGINNING BALANCE]])-1)),"")</f>
        <v>54808.065495856485</v>
      </c>
      <c r="E191" s="15">
        <f>IF(PaymentSchedule[[#This Row],[PMT NO]]&lt;&gt;"",ScheduledPayment,"")</f>
        <v>538.23943850903356</v>
      </c>
      <c r="F19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1" s="15">
        <f>IF(PaymentSchedule[[#This Row],[PMT NO]]&lt;&gt;"",PaymentSchedule[[#This Row],[TOTAL PAYMENT]]-PaymentSchedule[[#This Row],[INTEREST]],"")</f>
        <v>150.01564124671677</v>
      </c>
      <c r="I191" s="15">
        <f>IF(PaymentSchedule[[#This Row],[PMT NO]]&lt;&gt;"",PaymentSchedule[[#This Row],[BEGINNING BALANCE]]*(InterestRate/PaymentsPerYear),"")</f>
        <v>388.22379726231679</v>
      </c>
      <c r="J19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54658.049854609766</v>
      </c>
      <c r="K191" s="15">
        <f>IF(PaymentSchedule[[#This Row],[PMT NO]]&lt;&gt;"",SUM(INDEX(PaymentSchedule[INTEREST],1,1):PaymentSchedule[[#This Row],[INTEREST]]),"")</f>
        <v>81541.148786235775</v>
      </c>
    </row>
    <row r="192" spans="2:11" x14ac:dyDescent="0.2">
      <c r="B192" s="11">
        <f>IF(LoanIsGood,IF(ROW()-ROW(PaymentSchedule[[#Headers],[PMT NO]])&gt;ScheduledNumberOfPayments,"",ROW()-ROW(PaymentSchedule[[#Headers],[PMT NO]])),"")</f>
        <v>181</v>
      </c>
      <c r="C192" s="13">
        <f>IF(PaymentSchedule[[#This Row],[PMT NO]]&lt;&gt;"",EOMONTH(LoanStartDate,ROW(PaymentSchedule[[#This Row],[PMT NO]])-ROW(PaymentSchedule[[#Headers],[PMT NO]])-2)+DAY(LoanStartDate),"")</f>
        <v>48274</v>
      </c>
      <c r="D192" s="15">
        <f>IF(PaymentSchedule[[#This Row],[PMT NO]]&lt;&gt;"",IF(ROW()-ROW(PaymentSchedule[[#Headers],[BEGINNING BALANCE]])=1,LoanAmount,INDEX(PaymentSchedule[ENDING BALANCE],ROW()-ROW(PaymentSchedule[[#Headers],[BEGINNING BALANCE]])-1)),"")</f>
        <v>54658.049854609766</v>
      </c>
      <c r="E192" s="15">
        <f>IF(PaymentSchedule[[#This Row],[PMT NO]]&lt;&gt;"",ScheduledPayment,"")</f>
        <v>538.23943850903356</v>
      </c>
      <c r="F19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2" s="15">
        <f>IF(PaymentSchedule[[#This Row],[PMT NO]]&lt;&gt;"",PaymentSchedule[[#This Row],[TOTAL PAYMENT]]-PaymentSchedule[[#This Row],[INTEREST]],"")</f>
        <v>151.07825203888103</v>
      </c>
      <c r="I192" s="15">
        <f>IF(PaymentSchedule[[#This Row],[PMT NO]]&lt;&gt;"",PaymentSchedule[[#This Row],[BEGINNING BALANCE]]*(InterestRate/PaymentsPerYear),"")</f>
        <v>387.16118647015253</v>
      </c>
      <c r="J19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54506.971602570884</v>
      </c>
      <c r="K192" s="15">
        <f>IF(PaymentSchedule[[#This Row],[PMT NO]]&lt;&gt;"",SUM(INDEX(PaymentSchedule[INTEREST],1,1):PaymentSchedule[[#This Row],[INTEREST]]),"")</f>
        <v>81928.309972705931</v>
      </c>
    </row>
    <row r="193" spans="2:11" x14ac:dyDescent="0.2">
      <c r="B193" s="11">
        <f>IF(LoanIsGood,IF(ROW()-ROW(PaymentSchedule[[#Headers],[PMT NO]])&gt;ScheduledNumberOfPayments,"",ROW()-ROW(PaymentSchedule[[#Headers],[PMT NO]])),"")</f>
        <v>182</v>
      </c>
      <c r="C193" s="13">
        <f>IF(PaymentSchedule[[#This Row],[PMT NO]]&lt;&gt;"",EOMONTH(LoanStartDate,ROW(PaymentSchedule[[#This Row],[PMT NO]])-ROW(PaymentSchedule[[#Headers],[PMT NO]])-2)+DAY(LoanStartDate),"")</f>
        <v>48305</v>
      </c>
      <c r="D193" s="15">
        <f>IF(PaymentSchedule[[#This Row],[PMT NO]]&lt;&gt;"",IF(ROW()-ROW(PaymentSchedule[[#Headers],[BEGINNING BALANCE]])=1,LoanAmount,INDEX(PaymentSchedule[ENDING BALANCE],ROW()-ROW(PaymentSchedule[[#Headers],[BEGINNING BALANCE]])-1)),"")</f>
        <v>54506.971602570884</v>
      </c>
      <c r="E193" s="15">
        <f>IF(PaymentSchedule[[#This Row],[PMT NO]]&lt;&gt;"",ScheduledPayment,"")</f>
        <v>538.23943850903356</v>
      </c>
      <c r="F19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3" s="15">
        <f>IF(PaymentSchedule[[#This Row],[PMT NO]]&lt;&gt;"",PaymentSchedule[[#This Row],[TOTAL PAYMENT]]-PaymentSchedule[[#This Row],[INTEREST]],"")</f>
        <v>152.14838965748976</v>
      </c>
      <c r="I193" s="15">
        <f>IF(PaymentSchedule[[#This Row],[PMT NO]]&lt;&gt;"",PaymentSchedule[[#This Row],[BEGINNING BALANCE]]*(InterestRate/PaymentsPerYear),"")</f>
        <v>386.0910488515438</v>
      </c>
      <c r="J19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54354.823212913398</v>
      </c>
      <c r="K193" s="15">
        <f>IF(PaymentSchedule[[#This Row],[PMT NO]]&lt;&gt;"",SUM(INDEX(PaymentSchedule[INTEREST],1,1):PaymentSchedule[[#This Row],[INTEREST]]),"")</f>
        <v>82314.401021557482</v>
      </c>
    </row>
    <row r="194" spans="2:11" x14ac:dyDescent="0.2">
      <c r="B194" s="11">
        <f>IF(LoanIsGood,IF(ROW()-ROW(PaymentSchedule[[#Headers],[PMT NO]])&gt;ScheduledNumberOfPayments,"",ROW()-ROW(PaymentSchedule[[#Headers],[PMT NO]])),"")</f>
        <v>183</v>
      </c>
      <c r="C194" s="13">
        <f>IF(PaymentSchedule[[#This Row],[PMT NO]]&lt;&gt;"",EOMONTH(LoanStartDate,ROW(PaymentSchedule[[#This Row],[PMT NO]])-ROW(PaymentSchedule[[#Headers],[PMT NO]])-2)+DAY(LoanStartDate),"")</f>
        <v>48335</v>
      </c>
      <c r="D194" s="15">
        <f>IF(PaymentSchedule[[#This Row],[PMT NO]]&lt;&gt;"",IF(ROW()-ROW(PaymentSchedule[[#Headers],[BEGINNING BALANCE]])=1,LoanAmount,INDEX(PaymentSchedule[ENDING BALANCE],ROW()-ROW(PaymentSchedule[[#Headers],[BEGINNING BALANCE]])-1)),"")</f>
        <v>54354.823212913398</v>
      </c>
      <c r="E194" s="15">
        <f>IF(PaymentSchedule[[#This Row],[PMT NO]]&lt;&gt;"",ScheduledPayment,"")</f>
        <v>538.23943850903356</v>
      </c>
      <c r="F19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4" s="15">
        <f>IF(PaymentSchedule[[#This Row],[PMT NO]]&lt;&gt;"",PaymentSchedule[[#This Row],[TOTAL PAYMENT]]-PaymentSchedule[[#This Row],[INTEREST]],"")</f>
        <v>153.22610741756364</v>
      </c>
      <c r="I194" s="15">
        <f>IF(PaymentSchedule[[#This Row],[PMT NO]]&lt;&gt;"",PaymentSchedule[[#This Row],[BEGINNING BALANCE]]*(InterestRate/PaymentsPerYear),"")</f>
        <v>385.01333109146992</v>
      </c>
      <c r="J19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54201.597105495835</v>
      </c>
      <c r="K194" s="15">
        <f>IF(PaymentSchedule[[#This Row],[PMT NO]]&lt;&gt;"",SUM(INDEX(PaymentSchedule[INTEREST],1,1):PaymentSchedule[[#This Row],[INTEREST]]),"")</f>
        <v>82699.41435264895</v>
      </c>
    </row>
    <row r="195" spans="2:11" x14ac:dyDescent="0.2">
      <c r="B195" s="11">
        <f>IF(LoanIsGood,IF(ROW()-ROW(PaymentSchedule[[#Headers],[PMT NO]])&gt;ScheduledNumberOfPayments,"",ROW()-ROW(PaymentSchedule[[#Headers],[PMT NO]])),"")</f>
        <v>184</v>
      </c>
      <c r="C195" s="13">
        <f>IF(PaymentSchedule[[#This Row],[PMT NO]]&lt;&gt;"",EOMONTH(LoanStartDate,ROW(PaymentSchedule[[#This Row],[PMT NO]])-ROW(PaymentSchedule[[#Headers],[PMT NO]])-2)+DAY(LoanStartDate),"")</f>
        <v>48366</v>
      </c>
      <c r="D195" s="15">
        <f>IF(PaymentSchedule[[#This Row],[PMT NO]]&lt;&gt;"",IF(ROW()-ROW(PaymentSchedule[[#Headers],[BEGINNING BALANCE]])=1,LoanAmount,INDEX(PaymentSchedule[ENDING BALANCE],ROW()-ROW(PaymentSchedule[[#Headers],[BEGINNING BALANCE]])-1)),"")</f>
        <v>54201.597105495835</v>
      </c>
      <c r="E195" s="15">
        <f>IF(PaymentSchedule[[#This Row],[PMT NO]]&lt;&gt;"",ScheduledPayment,"")</f>
        <v>538.23943850903356</v>
      </c>
      <c r="F19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5" s="15">
        <f>IF(PaymentSchedule[[#This Row],[PMT NO]]&lt;&gt;"",PaymentSchedule[[#This Row],[TOTAL PAYMENT]]-PaymentSchedule[[#This Row],[INTEREST]],"")</f>
        <v>154.31145901177138</v>
      </c>
      <c r="I195" s="15">
        <f>IF(PaymentSchedule[[#This Row],[PMT NO]]&lt;&gt;"",PaymentSchedule[[#This Row],[BEGINNING BALANCE]]*(InterestRate/PaymentsPerYear),"")</f>
        <v>383.92797949726219</v>
      </c>
      <c r="J19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54047.285646484066</v>
      </c>
      <c r="K195" s="15">
        <f>IF(PaymentSchedule[[#This Row],[PMT NO]]&lt;&gt;"",SUM(INDEX(PaymentSchedule[INTEREST],1,1):PaymentSchedule[[#This Row],[INTEREST]]),"")</f>
        <v>83083.342332146218</v>
      </c>
    </row>
    <row r="196" spans="2:11" x14ac:dyDescent="0.2">
      <c r="B196" s="11">
        <f>IF(LoanIsGood,IF(ROW()-ROW(PaymentSchedule[[#Headers],[PMT NO]])&gt;ScheduledNumberOfPayments,"",ROW()-ROW(PaymentSchedule[[#Headers],[PMT NO]])),"")</f>
        <v>185</v>
      </c>
      <c r="C196" s="13">
        <f>IF(PaymentSchedule[[#This Row],[PMT NO]]&lt;&gt;"",EOMONTH(LoanStartDate,ROW(PaymentSchedule[[#This Row],[PMT NO]])-ROW(PaymentSchedule[[#Headers],[PMT NO]])-2)+DAY(LoanStartDate),"")</f>
        <v>48396</v>
      </c>
      <c r="D196" s="15">
        <f>IF(PaymentSchedule[[#This Row],[PMT NO]]&lt;&gt;"",IF(ROW()-ROW(PaymentSchedule[[#Headers],[BEGINNING BALANCE]])=1,LoanAmount,INDEX(PaymentSchedule[ENDING BALANCE],ROW()-ROW(PaymentSchedule[[#Headers],[BEGINNING BALANCE]])-1)),"")</f>
        <v>54047.285646484066</v>
      </c>
      <c r="E196" s="15">
        <f>IF(PaymentSchedule[[#This Row],[PMT NO]]&lt;&gt;"",ScheduledPayment,"")</f>
        <v>538.23943850903356</v>
      </c>
      <c r="F19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6" s="15">
        <f>IF(PaymentSchedule[[#This Row],[PMT NO]]&lt;&gt;"",PaymentSchedule[[#This Row],[TOTAL PAYMENT]]-PaymentSchedule[[#This Row],[INTEREST]],"")</f>
        <v>155.40449851310473</v>
      </c>
      <c r="I196" s="15">
        <f>IF(PaymentSchedule[[#This Row],[PMT NO]]&lt;&gt;"",PaymentSchedule[[#This Row],[BEGINNING BALANCE]]*(InterestRate/PaymentsPerYear),"")</f>
        <v>382.83493999592883</v>
      </c>
      <c r="J19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53891.881147970962</v>
      </c>
      <c r="K196" s="15">
        <f>IF(PaymentSchedule[[#This Row],[PMT NO]]&lt;&gt;"",SUM(INDEX(PaymentSchedule[INTEREST],1,1):PaymentSchedule[[#This Row],[INTEREST]]),"")</f>
        <v>83466.177272142144</v>
      </c>
    </row>
    <row r="197" spans="2:11" x14ac:dyDescent="0.2">
      <c r="B197" s="11">
        <f>IF(LoanIsGood,IF(ROW()-ROW(PaymentSchedule[[#Headers],[PMT NO]])&gt;ScheduledNumberOfPayments,"",ROW()-ROW(PaymentSchedule[[#Headers],[PMT NO]])),"")</f>
        <v>186</v>
      </c>
      <c r="C197" s="13">
        <f>IF(PaymentSchedule[[#This Row],[PMT NO]]&lt;&gt;"",EOMONTH(LoanStartDate,ROW(PaymentSchedule[[#This Row],[PMT NO]])-ROW(PaymentSchedule[[#Headers],[PMT NO]])-2)+DAY(LoanStartDate),"")</f>
        <v>48427</v>
      </c>
      <c r="D197" s="15">
        <f>IF(PaymentSchedule[[#This Row],[PMT NO]]&lt;&gt;"",IF(ROW()-ROW(PaymentSchedule[[#Headers],[BEGINNING BALANCE]])=1,LoanAmount,INDEX(PaymentSchedule[ENDING BALANCE],ROW()-ROW(PaymentSchedule[[#Headers],[BEGINNING BALANCE]])-1)),"")</f>
        <v>53891.881147970962</v>
      </c>
      <c r="E197" s="15">
        <f>IF(PaymentSchedule[[#This Row],[PMT NO]]&lt;&gt;"",ScheduledPayment,"")</f>
        <v>538.23943850903356</v>
      </c>
      <c r="F19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7" s="15">
        <f>IF(PaymentSchedule[[#This Row],[PMT NO]]&lt;&gt;"",PaymentSchedule[[#This Row],[TOTAL PAYMENT]]-PaymentSchedule[[#This Row],[INTEREST]],"")</f>
        <v>156.50528037757255</v>
      </c>
      <c r="I197" s="15">
        <f>IF(PaymentSchedule[[#This Row],[PMT NO]]&lt;&gt;"",PaymentSchedule[[#This Row],[BEGINNING BALANCE]]*(InterestRate/PaymentsPerYear),"")</f>
        <v>381.73415813146102</v>
      </c>
      <c r="J19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53735.375867593386</v>
      </c>
      <c r="K197" s="15">
        <f>IF(PaymentSchedule[[#This Row],[PMT NO]]&lt;&gt;"",SUM(INDEX(PaymentSchedule[INTEREST],1,1):PaymentSchedule[[#This Row],[INTEREST]]),"")</f>
        <v>83847.911430273598</v>
      </c>
    </row>
    <row r="198" spans="2:11" x14ac:dyDescent="0.2">
      <c r="B198" s="11">
        <f>IF(LoanIsGood,IF(ROW()-ROW(PaymentSchedule[[#Headers],[PMT NO]])&gt;ScheduledNumberOfPayments,"",ROW()-ROW(PaymentSchedule[[#Headers],[PMT NO]])),"")</f>
        <v>187</v>
      </c>
      <c r="C198" s="13">
        <f>IF(PaymentSchedule[[#This Row],[PMT NO]]&lt;&gt;"",EOMONTH(LoanStartDate,ROW(PaymentSchedule[[#This Row],[PMT NO]])-ROW(PaymentSchedule[[#Headers],[PMT NO]])-2)+DAY(LoanStartDate),"")</f>
        <v>48458</v>
      </c>
      <c r="D198" s="15">
        <f>IF(PaymentSchedule[[#This Row],[PMT NO]]&lt;&gt;"",IF(ROW()-ROW(PaymentSchedule[[#Headers],[BEGINNING BALANCE]])=1,LoanAmount,INDEX(PaymentSchedule[ENDING BALANCE],ROW()-ROW(PaymentSchedule[[#Headers],[BEGINNING BALANCE]])-1)),"")</f>
        <v>53735.375867593386</v>
      </c>
      <c r="E198" s="15">
        <f>IF(PaymentSchedule[[#This Row],[PMT NO]]&lt;&gt;"",ScheduledPayment,"")</f>
        <v>538.23943850903356</v>
      </c>
      <c r="F19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8" s="15">
        <f>IF(PaymentSchedule[[#This Row],[PMT NO]]&lt;&gt;"",PaymentSchedule[[#This Row],[TOTAL PAYMENT]]-PaymentSchedule[[#This Row],[INTEREST]],"")</f>
        <v>157.61385944691369</v>
      </c>
      <c r="I198" s="15">
        <f>IF(PaymentSchedule[[#This Row],[PMT NO]]&lt;&gt;"",PaymentSchedule[[#This Row],[BEGINNING BALANCE]]*(InterestRate/PaymentsPerYear),"")</f>
        <v>380.62557906211987</v>
      </c>
      <c r="J19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53577.76200814647</v>
      </c>
      <c r="K198" s="15">
        <f>IF(PaymentSchedule[[#This Row],[PMT NO]]&lt;&gt;"",SUM(INDEX(PaymentSchedule[INTEREST],1,1):PaymentSchedule[[#This Row],[INTEREST]]),"")</f>
        <v>84228.53700933572</v>
      </c>
    </row>
    <row r="199" spans="2:11" x14ac:dyDescent="0.2">
      <c r="B199" s="11">
        <f>IF(LoanIsGood,IF(ROW()-ROW(PaymentSchedule[[#Headers],[PMT NO]])&gt;ScheduledNumberOfPayments,"",ROW()-ROW(PaymentSchedule[[#Headers],[PMT NO]])),"")</f>
        <v>188</v>
      </c>
      <c r="C199" s="13">
        <f>IF(PaymentSchedule[[#This Row],[PMT NO]]&lt;&gt;"",EOMONTH(LoanStartDate,ROW(PaymentSchedule[[#This Row],[PMT NO]])-ROW(PaymentSchedule[[#Headers],[PMT NO]])-2)+DAY(LoanStartDate),"")</f>
        <v>48488</v>
      </c>
      <c r="D199" s="15">
        <f>IF(PaymentSchedule[[#This Row],[PMT NO]]&lt;&gt;"",IF(ROW()-ROW(PaymentSchedule[[#Headers],[BEGINNING BALANCE]])=1,LoanAmount,INDEX(PaymentSchedule[ENDING BALANCE],ROW()-ROW(PaymentSchedule[[#Headers],[BEGINNING BALANCE]])-1)),"")</f>
        <v>53577.76200814647</v>
      </c>
      <c r="E199" s="15">
        <f>IF(PaymentSchedule[[#This Row],[PMT NO]]&lt;&gt;"",ScheduledPayment,"")</f>
        <v>538.23943850903356</v>
      </c>
      <c r="F19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199" s="15">
        <f>IF(PaymentSchedule[[#This Row],[PMT NO]]&lt;&gt;"",PaymentSchedule[[#This Row],[TOTAL PAYMENT]]-PaymentSchedule[[#This Row],[INTEREST]],"")</f>
        <v>158.73029095132938</v>
      </c>
      <c r="I199" s="15">
        <f>IF(PaymentSchedule[[#This Row],[PMT NO]]&lt;&gt;"",PaymentSchedule[[#This Row],[BEGINNING BALANCE]]*(InterestRate/PaymentsPerYear),"")</f>
        <v>379.50914755770418</v>
      </c>
      <c r="J19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53419.031717195139</v>
      </c>
      <c r="K199" s="15">
        <f>IF(PaymentSchedule[[#This Row],[PMT NO]]&lt;&gt;"",SUM(INDEX(PaymentSchedule[INTEREST],1,1):PaymentSchedule[[#This Row],[INTEREST]]),"")</f>
        <v>84608.046156893426</v>
      </c>
    </row>
    <row r="200" spans="2:11" x14ac:dyDescent="0.2">
      <c r="B200" s="11">
        <f>IF(LoanIsGood,IF(ROW()-ROW(PaymentSchedule[[#Headers],[PMT NO]])&gt;ScheduledNumberOfPayments,"",ROW()-ROW(PaymentSchedule[[#Headers],[PMT NO]])),"")</f>
        <v>189</v>
      </c>
      <c r="C200" s="13">
        <f>IF(PaymentSchedule[[#This Row],[PMT NO]]&lt;&gt;"",EOMONTH(LoanStartDate,ROW(PaymentSchedule[[#This Row],[PMT NO]])-ROW(PaymentSchedule[[#Headers],[PMT NO]])-2)+DAY(LoanStartDate),"")</f>
        <v>48519</v>
      </c>
      <c r="D200" s="15">
        <f>IF(PaymentSchedule[[#This Row],[PMT NO]]&lt;&gt;"",IF(ROW()-ROW(PaymentSchedule[[#Headers],[BEGINNING BALANCE]])=1,LoanAmount,INDEX(PaymentSchedule[ENDING BALANCE],ROW()-ROW(PaymentSchedule[[#Headers],[BEGINNING BALANCE]])-1)),"")</f>
        <v>53419.031717195139</v>
      </c>
      <c r="E200" s="15">
        <f>IF(PaymentSchedule[[#This Row],[PMT NO]]&lt;&gt;"",ScheduledPayment,"")</f>
        <v>538.23943850903356</v>
      </c>
      <c r="F20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0" s="15">
        <f>IF(PaymentSchedule[[#This Row],[PMT NO]]&lt;&gt;"",PaymentSchedule[[#This Row],[TOTAL PAYMENT]]-PaymentSchedule[[#This Row],[INTEREST]],"")</f>
        <v>159.85463051223462</v>
      </c>
      <c r="I200" s="15">
        <f>IF(PaymentSchedule[[#This Row],[PMT NO]]&lt;&gt;"",PaymentSchedule[[#This Row],[BEGINNING BALANCE]]*(InterestRate/PaymentsPerYear),"")</f>
        <v>378.38480799679894</v>
      </c>
      <c r="J20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53259.177086682903</v>
      </c>
      <c r="K200" s="15">
        <f>IF(PaymentSchedule[[#This Row],[PMT NO]]&lt;&gt;"",SUM(INDEX(PaymentSchedule[INTEREST],1,1):PaymentSchedule[[#This Row],[INTEREST]]),"")</f>
        <v>84986.430964890227</v>
      </c>
    </row>
    <row r="201" spans="2:11" x14ac:dyDescent="0.2">
      <c r="B201" s="11">
        <f>IF(LoanIsGood,IF(ROW()-ROW(PaymentSchedule[[#Headers],[PMT NO]])&gt;ScheduledNumberOfPayments,"",ROW()-ROW(PaymentSchedule[[#Headers],[PMT NO]])),"")</f>
        <v>190</v>
      </c>
      <c r="C201" s="13">
        <f>IF(PaymentSchedule[[#This Row],[PMT NO]]&lt;&gt;"",EOMONTH(LoanStartDate,ROW(PaymentSchedule[[#This Row],[PMT NO]])-ROW(PaymentSchedule[[#Headers],[PMT NO]])-2)+DAY(LoanStartDate),"")</f>
        <v>48549</v>
      </c>
      <c r="D201" s="15">
        <f>IF(PaymentSchedule[[#This Row],[PMT NO]]&lt;&gt;"",IF(ROW()-ROW(PaymentSchedule[[#Headers],[BEGINNING BALANCE]])=1,LoanAmount,INDEX(PaymentSchedule[ENDING BALANCE],ROW()-ROW(PaymentSchedule[[#Headers],[BEGINNING BALANCE]])-1)),"")</f>
        <v>53259.177086682903</v>
      </c>
      <c r="E201" s="15">
        <f>IF(PaymentSchedule[[#This Row],[PMT NO]]&lt;&gt;"",ScheduledPayment,"")</f>
        <v>538.23943850903356</v>
      </c>
      <c r="F20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1" s="15">
        <f>IF(PaymentSchedule[[#This Row],[PMT NO]]&lt;&gt;"",PaymentSchedule[[#This Row],[TOTAL PAYMENT]]-PaymentSchedule[[#This Row],[INTEREST]],"")</f>
        <v>160.98693414502964</v>
      </c>
      <c r="I201" s="15">
        <f>IF(PaymentSchedule[[#This Row],[PMT NO]]&lt;&gt;"",PaymentSchedule[[#This Row],[BEGINNING BALANCE]]*(InterestRate/PaymentsPerYear),"")</f>
        <v>377.25250436400393</v>
      </c>
      <c r="J20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53098.190152537871</v>
      </c>
      <c r="K201" s="15">
        <f>IF(PaymentSchedule[[#This Row],[PMT NO]]&lt;&gt;"",SUM(INDEX(PaymentSchedule[INTEREST],1,1):PaymentSchedule[[#This Row],[INTEREST]]),"")</f>
        <v>85363.683469254232</v>
      </c>
    </row>
    <row r="202" spans="2:11" x14ac:dyDescent="0.2">
      <c r="B202" s="11">
        <f>IF(LoanIsGood,IF(ROW()-ROW(PaymentSchedule[[#Headers],[PMT NO]])&gt;ScheduledNumberOfPayments,"",ROW()-ROW(PaymentSchedule[[#Headers],[PMT NO]])),"")</f>
        <v>191</v>
      </c>
      <c r="C202" s="13">
        <f>IF(PaymentSchedule[[#This Row],[PMT NO]]&lt;&gt;"",EOMONTH(LoanStartDate,ROW(PaymentSchedule[[#This Row],[PMT NO]])-ROW(PaymentSchedule[[#Headers],[PMT NO]])-2)+DAY(LoanStartDate),"")</f>
        <v>48580</v>
      </c>
      <c r="D202" s="15">
        <f>IF(PaymentSchedule[[#This Row],[PMT NO]]&lt;&gt;"",IF(ROW()-ROW(PaymentSchedule[[#Headers],[BEGINNING BALANCE]])=1,LoanAmount,INDEX(PaymentSchedule[ENDING BALANCE],ROW()-ROW(PaymentSchedule[[#Headers],[BEGINNING BALANCE]])-1)),"")</f>
        <v>53098.190152537871</v>
      </c>
      <c r="E202" s="15">
        <f>IF(PaymentSchedule[[#This Row],[PMT NO]]&lt;&gt;"",ScheduledPayment,"")</f>
        <v>538.23943850903356</v>
      </c>
      <c r="F20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2" s="15">
        <f>IF(PaymentSchedule[[#This Row],[PMT NO]]&lt;&gt;"",PaymentSchedule[[#This Row],[TOTAL PAYMENT]]-PaymentSchedule[[#This Row],[INTEREST]],"")</f>
        <v>162.12725826189029</v>
      </c>
      <c r="I202" s="15">
        <f>IF(PaymentSchedule[[#This Row],[PMT NO]]&lt;&gt;"",PaymentSchedule[[#This Row],[BEGINNING BALANCE]]*(InterestRate/PaymentsPerYear),"")</f>
        <v>376.11218024714327</v>
      </c>
      <c r="J20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52936.062894275979</v>
      </c>
      <c r="K202" s="15">
        <f>IF(PaymentSchedule[[#This Row],[PMT NO]]&lt;&gt;"",SUM(INDEX(PaymentSchedule[INTEREST],1,1):PaymentSchedule[[#This Row],[INTEREST]]),"")</f>
        <v>85739.795649501379</v>
      </c>
    </row>
    <row r="203" spans="2:11" x14ac:dyDescent="0.2">
      <c r="B203" s="11">
        <f>IF(LoanIsGood,IF(ROW()-ROW(PaymentSchedule[[#Headers],[PMT NO]])&gt;ScheduledNumberOfPayments,"",ROW()-ROW(PaymentSchedule[[#Headers],[PMT NO]])),"")</f>
        <v>192</v>
      </c>
      <c r="C203" s="13">
        <f>IF(PaymentSchedule[[#This Row],[PMT NO]]&lt;&gt;"",EOMONTH(LoanStartDate,ROW(PaymentSchedule[[#This Row],[PMT NO]])-ROW(PaymentSchedule[[#Headers],[PMT NO]])-2)+DAY(LoanStartDate),"")</f>
        <v>48611</v>
      </c>
      <c r="D203" s="15">
        <f>IF(PaymentSchedule[[#This Row],[PMT NO]]&lt;&gt;"",IF(ROW()-ROW(PaymentSchedule[[#Headers],[BEGINNING BALANCE]])=1,LoanAmount,INDEX(PaymentSchedule[ENDING BALANCE],ROW()-ROW(PaymentSchedule[[#Headers],[BEGINNING BALANCE]])-1)),"")</f>
        <v>52936.062894275979</v>
      </c>
      <c r="E203" s="15">
        <f>IF(PaymentSchedule[[#This Row],[PMT NO]]&lt;&gt;"",ScheduledPayment,"")</f>
        <v>538.23943850903356</v>
      </c>
      <c r="F20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3" s="15">
        <f>IF(PaymentSchedule[[#This Row],[PMT NO]]&lt;&gt;"",PaymentSchedule[[#This Row],[TOTAL PAYMENT]]-PaymentSchedule[[#This Row],[INTEREST]],"")</f>
        <v>163.27565967457866</v>
      </c>
      <c r="I203" s="15">
        <f>IF(PaymentSchedule[[#This Row],[PMT NO]]&lt;&gt;"",PaymentSchedule[[#This Row],[BEGINNING BALANCE]]*(InterestRate/PaymentsPerYear),"")</f>
        <v>374.9637788344549</v>
      </c>
      <c r="J20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52772.787234601397</v>
      </c>
      <c r="K203" s="15">
        <f>IF(PaymentSchedule[[#This Row],[PMT NO]]&lt;&gt;"",SUM(INDEX(PaymentSchedule[INTEREST],1,1):PaymentSchedule[[#This Row],[INTEREST]]),"")</f>
        <v>86114.759428335834</v>
      </c>
    </row>
    <row r="204" spans="2:11" x14ac:dyDescent="0.2">
      <c r="B204" s="11">
        <f>IF(LoanIsGood,IF(ROW()-ROW(PaymentSchedule[[#Headers],[PMT NO]])&gt;ScheduledNumberOfPayments,"",ROW()-ROW(PaymentSchedule[[#Headers],[PMT NO]])),"")</f>
        <v>193</v>
      </c>
      <c r="C204" s="13">
        <f>IF(PaymentSchedule[[#This Row],[PMT NO]]&lt;&gt;"",EOMONTH(LoanStartDate,ROW(PaymentSchedule[[#This Row],[PMT NO]])-ROW(PaymentSchedule[[#Headers],[PMT NO]])-2)+DAY(LoanStartDate),"")</f>
        <v>48639</v>
      </c>
      <c r="D204" s="15">
        <f>IF(PaymentSchedule[[#This Row],[PMT NO]]&lt;&gt;"",IF(ROW()-ROW(PaymentSchedule[[#Headers],[BEGINNING BALANCE]])=1,LoanAmount,INDEX(PaymentSchedule[ENDING BALANCE],ROW()-ROW(PaymentSchedule[[#Headers],[BEGINNING BALANCE]])-1)),"")</f>
        <v>52772.787234601397</v>
      </c>
      <c r="E204" s="15">
        <f>IF(PaymentSchedule[[#This Row],[PMT NO]]&lt;&gt;"",ScheduledPayment,"")</f>
        <v>538.23943850903356</v>
      </c>
      <c r="F20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4" s="15">
        <f>IF(PaymentSchedule[[#This Row],[PMT NO]]&lt;&gt;"",PaymentSchedule[[#This Row],[TOTAL PAYMENT]]-PaymentSchedule[[#This Row],[INTEREST]],"")</f>
        <v>164.43219559727362</v>
      </c>
      <c r="I204" s="15">
        <f>IF(PaymentSchedule[[#This Row],[PMT NO]]&lt;&gt;"",PaymentSchedule[[#This Row],[BEGINNING BALANCE]]*(InterestRate/PaymentsPerYear),"")</f>
        <v>373.80724291175994</v>
      </c>
      <c r="J20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52608.355039004127</v>
      </c>
      <c r="K204" s="15">
        <f>IF(PaymentSchedule[[#This Row],[PMT NO]]&lt;&gt;"",SUM(INDEX(PaymentSchedule[INTEREST],1,1):PaymentSchedule[[#This Row],[INTEREST]]),"")</f>
        <v>86488.566671247594</v>
      </c>
    </row>
    <row r="205" spans="2:11" x14ac:dyDescent="0.2">
      <c r="B205" s="11">
        <f>IF(LoanIsGood,IF(ROW()-ROW(PaymentSchedule[[#Headers],[PMT NO]])&gt;ScheduledNumberOfPayments,"",ROW()-ROW(PaymentSchedule[[#Headers],[PMT NO]])),"")</f>
        <v>194</v>
      </c>
      <c r="C205" s="13">
        <f>IF(PaymentSchedule[[#This Row],[PMT NO]]&lt;&gt;"",EOMONTH(LoanStartDate,ROW(PaymentSchedule[[#This Row],[PMT NO]])-ROW(PaymentSchedule[[#Headers],[PMT NO]])-2)+DAY(LoanStartDate),"")</f>
        <v>48670</v>
      </c>
      <c r="D205" s="15">
        <f>IF(PaymentSchedule[[#This Row],[PMT NO]]&lt;&gt;"",IF(ROW()-ROW(PaymentSchedule[[#Headers],[BEGINNING BALANCE]])=1,LoanAmount,INDEX(PaymentSchedule[ENDING BALANCE],ROW()-ROW(PaymentSchedule[[#Headers],[BEGINNING BALANCE]])-1)),"")</f>
        <v>52608.355039004127</v>
      </c>
      <c r="E205" s="15">
        <f>IF(PaymentSchedule[[#This Row],[PMT NO]]&lt;&gt;"",ScheduledPayment,"")</f>
        <v>538.23943850903356</v>
      </c>
      <c r="F20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5" s="15">
        <f>IF(PaymentSchedule[[#This Row],[PMT NO]]&lt;&gt;"",PaymentSchedule[[#This Row],[TOTAL PAYMENT]]-PaymentSchedule[[#This Row],[INTEREST]],"")</f>
        <v>165.59692364942094</v>
      </c>
      <c r="I205" s="15">
        <f>IF(PaymentSchedule[[#This Row],[PMT NO]]&lt;&gt;"",PaymentSchedule[[#This Row],[BEGINNING BALANCE]]*(InterestRate/PaymentsPerYear),"")</f>
        <v>372.64251485961262</v>
      </c>
      <c r="J20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52442.758115354707</v>
      </c>
      <c r="K205" s="15">
        <f>IF(PaymentSchedule[[#This Row],[PMT NO]]&lt;&gt;"",SUM(INDEX(PaymentSchedule[INTEREST],1,1):PaymentSchedule[[#This Row],[INTEREST]]),"")</f>
        <v>86861.209186107211</v>
      </c>
    </row>
    <row r="206" spans="2:11" x14ac:dyDescent="0.2">
      <c r="B206" s="11">
        <f>IF(LoanIsGood,IF(ROW()-ROW(PaymentSchedule[[#Headers],[PMT NO]])&gt;ScheduledNumberOfPayments,"",ROW()-ROW(PaymentSchedule[[#Headers],[PMT NO]])),"")</f>
        <v>195</v>
      </c>
      <c r="C206" s="13">
        <f>IF(PaymentSchedule[[#This Row],[PMT NO]]&lt;&gt;"",EOMONTH(LoanStartDate,ROW(PaymentSchedule[[#This Row],[PMT NO]])-ROW(PaymentSchedule[[#Headers],[PMT NO]])-2)+DAY(LoanStartDate),"")</f>
        <v>48700</v>
      </c>
      <c r="D206" s="15">
        <f>IF(PaymentSchedule[[#This Row],[PMT NO]]&lt;&gt;"",IF(ROW()-ROW(PaymentSchedule[[#Headers],[BEGINNING BALANCE]])=1,LoanAmount,INDEX(PaymentSchedule[ENDING BALANCE],ROW()-ROW(PaymentSchedule[[#Headers],[BEGINNING BALANCE]])-1)),"")</f>
        <v>52442.758115354707</v>
      </c>
      <c r="E206" s="15">
        <f>IF(PaymentSchedule[[#This Row],[PMT NO]]&lt;&gt;"",ScheduledPayment,"")</f>
        <v>538.23943850903356</v>
      </c>
      <c r="F20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6" s="15">
        <f>IF(PaymentSchedule[[#This Row],[PMT NO]]&lt;&gt;"",PaymentSchedule[[#This Row],[TOTAL PAYMENT]]-PaymentSchedule[[#This Row],[INTEREST]],"")</f>
        <v>166.76990185860438</v>
      </c>
      <c r="I206" s="15">
        <f>IF(PaymentSchedule[[#This Row],[PMT NO]]&lt;&gt;"",PaymentSchedule[[#This Row],[BEGINNING BALANCE]]*(InterestRate/PaymentsPerYear),"")</f>
        <v>371.46953665042918</v>
      </c>
      <c r="J20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52275.988213496101</v>
      </c>
      <c r="K206" s="15">
        <f>IF(PaymentSchedule[[#This Row],[PMT NO]]&lt;&gt;"",SUM(INDEX(PaymentSchedule[INTEREST],1,1):PaymentSchedule[[#This Row],[INTEREST]]),"")</f>
        <v>87232.678722757642</v>
      </c>
    </row>
    <row r="207" spans="2:11" x14ac:dyDescent="0.2">
      <c r="B207" s="11">
        <f>IF(LoanIsGood,IF(ROW()-ROW(PaymentSchedule[[#Headers],[PMT NO]])&gt;ScheduledNumberOfPayments,"",ROW()-ROW(PaymentSchedule[[#Headers],[PMT NO]])),"")</f>
        <v>196</v>
      </c>
      <c r="C207" s="13">
        <f>IF(PaymentSchedule[[#This Row],[PMT NO]]&lt;&gt;"",EOMONTH(LoanStartDate,ROW(PaymentSchedule[[#This Row],[PMT NO]])-ROW(PaymentSchedule[[#Headers],[PMT NO]])-2)+DAY(LoanStartDate),"")</f>
        <v>48731</v>
      </c>
      <c r="D207" s="15">
        <f>IF(PaymentSchedule[[#This Row],[PMT NO]]&lt;&gt;"",IF(ROW()-ROW(PaymentSchedule[[#Headers],[BEGINNING BALANCE]])=1,LoanAmount,INDEX(PaymentSchedule[ENDING BALANCE],ROW()-ROW(PaymentSchedule[[#Headers],[BEGINNING BALANCE]])-1)),"")</f>
        <v>52275.988213496101</v>
      </c>
      <c r="E207" s="15">
        <f>IF(PaymentSchedule[[#This Row],[PMT NO]]&lt;&gt;"",ScheduledPayment,"")</f>
        <v>538.23943850903356</v>
      </c>
      <c r="F20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7" s="15">
        <f>IF(PaymentSchedule[[#This Row],[PMT NO]]&lt;&gt;"",PaymentSchedule[[#This Row],[TOTAL PAYMENT]]-PaymentSchedule[[#This Row],[INTEREST]],"")</f>
        <v>167.95118866343614</v>
      </c>
      <c r="I207" s="15">
        <f>IF(PaymentSchedule[[#This Row],[PMT NO]]&lt;&gt;"",PaymentSchedule[[#This Row],[BEGINNING BALANCE]]*(InterestRate/PaymentsPerYear),"")</f>
        <v>370.28824984559742</v>
      </c>
      <c r="J20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52108.037024832665</v>
      </c>
      <c r="K207" s="15">
        <f>IF(PaymentSchedule[[#This Row],[PMT NO]]&lt;&gt;"",SUM(INDEX(PaymentSchedule[INTEREST],1,1):PaymentSchedule[[#This Row],[INTEREST]]),"")</f>
        <v>87602.966972603244</v>
      </c>
    </row>
    <row r="208" spans="2:11" x14ac:dyDescent="0.2">
      <c r="B208" s="11">
        <f>IF(LoanIsGood,IF(ROW()-ROW(PaymentSchedule[[#Headers],[PMT NO]])&gt;ScheduledNumberOfPayments,"",ROW()-ROW(PaymentSchedule[[#Headers],[PMT NO]])),"")</f>
        <v>197</v>
      </c>
      <c r="C208" s="13">
        <f>IF(PaymentSchedule[[#This Row],[PMT NO]]&lt;&gt;"",EOMONTH(LoanStartDate,ROW(PaymentSchedule[[#This Row],[PMT NO]])-ROW(PaymentSchedule[[#Headers],[PMT NO]])-2)+DAY(LoanStartDate),"")</f>
        <v>48761</v>
      </c>
      <c r="D208" s="15">
        <f>IF(PaymentSchedule[[#This Row],[PMT NO]]&lt;&gt;"",IF(ROW()-ROW(PaymentSchedule[[#Headers],[BEGINNING BALANCE]])=1,LoanAmount,INDEX(PaymentSchedule[ENDING BALANCE],ROW()-ROW(PaymentSchedule[[#Headers],[BEGINNING BALANCE]])-1)),"")</f>
        <v>52108.037024832665</v>
      </c>
      <c r="E208" s="15">
        <f>IF(PaymentSchedule[[#This Row],[PMT NO]]&lt;&gt;"",ScheduledPayment,"")</f>
        <v>538.23943850903356</v>
      </c>
      <c r="F20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8" s="15">
        <f>IF(PaymentSchedule[[#This Row],[PMT NO]]&lt;&gt;"",PaymentSchedule[[#This Row],[TOTAL PAYMENT]]-PaymentSchedule[[#This Row],[INTEREST]],"")</f>
        <v>169.14084291646884</v>
      </c>
      <c r="I208" s="15">
        <f>IF(PaymentSchedule[[#This Row],[PMT NO]]&lt;&gt;"",PaymentSchedule[[#This Row],[BEGINNING BALANCE]]*(InterestRate/PaymentsPerYear),"")</f>
        <v>369.09859559256472</v>
      </c>
      <c r="J20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51938.8961819162</v>
      </c>
      <c r="K208" s="15">
        <f>IF(PaymentSchedule[[#This Row],[PMT NO]]&lt;&gt;"",SUM(INDEX(PaymentSchedule[INTEREST],1,1):PaymentSchedule[[#This Row],[INTEREST]]),"")</f>
        <v>87972.065568195816</v>
      </c>
    </row>
    <row r="209" spans="2:11" x14ac:dyDescent="0.2">
      <c r="B209" s="11">
        <f>IF(LoanIsGood,IF(ROW()-ROW(PaymentSchedule[[#Headers],[PMT NO]])&gt;ScheduledNumberOfPayments,"",ROW()-ROW(PaymentSchedule[[#Headers],[PMT NO]])),"")</f>
        <v>198</v>
      </c>
      <c r="C209" s="13">
        <f>IF(PaymentSchedule[[#This Row],[PMT NO]]&lt;&gt;"",EOMONTH(LoanStartDate,ROW(PaymentSchedule[[#This Row],[PMT NO]])-ROW(PaymentSchedule[[#Headers],[PMT NO]])-2)+DAY(LoanStartDate),"")</f>
        <v>48792</v>
      </c>
      <c r="D209" s="15">
        <f>IF(PaymentSchedule[[#This Row],[PMT NO]]&lt;&gt;"",IF(ROW()-ROW(PaymentSchedule[[#Headers],[BEGINNING BALANCE]])=1,LoanAmount,INDEX(PaymentSchedule[ENDING BALANCE],ROW()-ROW(PaymentSchedule[[#Headers],[BEGINNING BALANCE]])-1)),"")</f>
        <v>51938.8961819162</v>
      </c>
      <c r="E209" s="15">
        <f>IF(PaymentSchedule[[#This Row],[PMT NO]]&lt;&gt;"",ScheduledPayment,"")</f>
        <v>538.23943850903356</v>
      </c>
      <c r="F20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09" s="15">
        <f>IF(PaymentSchedule[[#This Row],[PMT NO]]&lt;&gt;"",PaymentSchedule[[#This Row],[TOTAL PAYMENT]]-PaymentSchedule[[#This Row],[INTEREST]],"")</f>
        <v>170.33892388712712</v>
      </c>
      <c r="I209" s="15">
        <f>IF(PaymentSchedule[[#This Row],[PMT NO]]&lt;&gt;"",PaymentSchedule[[#This Row],[BEGINNING BALANCE]]*(InterestRate/PaymentsPerYear),"")</f>
        <v>367.90051462190644</v>
      </c>
      <c r="J20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51768.557258029075</v>
      </c>
      <c r="K209" s="15">
        <f>IF(PaymentSchedule[[#This Row],[PMT NO]]&lt;&gt;"",SUM(INDEX(PaymentSchedule[INTEREST],1,1):PaymentSchedule[[#This Row],[INTEREST]]),"")</f>
        <v>88339.966082817729</v>
      </c>
    </row>
    <row r="210" spans="2:11" x14ac:dyDescent="0.2">
      <c r="B210" s="11">
        <f>IF(LoanIsGood,IF(ROW()-ROW(PaymentSchedule[[#Headers],[PMT NO]])&gt;ScheduledNumberOfPayments,"",ROW()-ROW(PaymentSchedule[[#Headers],[PMT NO]])),"")</f>
        <v>199</v>
      </c>
      <c r="C210" s="13">
        <f>IF(PaymentSchedule[[#This Row],[PMT NO]]&lt;&gt;"",EOMONTH(LoanStartDate,ROW(PaymentSchedule[[#This Row],[PMT NO]])-ROW(PaymentSchedule[[#Headers],[PMT NO]])-2)+DAY(LoanStartDate),"")</f>
        <v>48823</v>
      </c>
      <c r="D210" s="15">
        <f>IF(PaymentSchedule[[#This Row],[PMT NO]]&lt;&gt;"",IF(ROW()-ROW(PaymentSchedule[[#Headers],[BEGINNING BALANCE]])=1,LoanAmount,INDEX(PaymentSchedule[ENDING BALANCE],ROW()-ROW(PaymentSchedule[[#Headers],[BEGINNING BALANCE]])-1)),"")</f>
        <v>51768.557258029075</v>
      </c>
      <c r="E210" s="15">
        <f>IF(PaymentSchedule[[#This Row],[PMT NO]]&lt;&gt;"",ScheduledPayment,"")</f>
        <v>538.23943850903356</v>
      </c>
      <c r="F21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0" s="15">
        <f>IF(PaymentSchedule[[#This Row],[PMT NO]]&lt;&gt;"",PaymentSchedule[[#This Row],[TOTAL PAYMENT]]-PaymentSchedule[[#This Row],[INTEREST]],"")</f>
        <v>171.54549126466094</v>
      </c>
      <c r="I210" s="15">
        <f>IF(PaymentSchedule[[#This Row],[PMT NO]]&lt;&gt;"",PaymentSchedule[[#This Row],[BEGINNING BALANCE]]*(InterestRate/PaymentsPerYear),"")</f>
        <v>366.69394724437262</v>
      </c>
      <c r="J21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51597.011766764415</v>
      </c>
      <c r="K210" s="15">
        <f>IF(PaymentSchedule[[#This Row],[PMT NO]]&lt;&gt;"",SUM(INDEX(PaymentSchedule[INTEREST],1,1):PaymentSchedule[[#This Row],[INTEREST]]),"")</f>
        <v>88706.660030062107</v>
      </c>
    </row>
    <row r="211" spans="2:11" x14ac:dyDescent="0.2">
      <c r="B211" s="11">
        <f>IF(LoanIsGood,IF(ROW()-ROW(PaymentSchedule[[#Headers],[PMT NO]])&gt;ScheduledNumberOfPayments,"",ROW()-ROW(PaymentSchedule[[#Headers],[PMT NO]])),"")</f>
        <v>200</v>
      </c>
      <c r="C211" s="13">
        <f>IF(PaymentSchedule[[#This Row],[PMT NO]]&lt;&gt;"",EOMONTH(LoanStartDate,ROW(PaymentSchedule[[#This Row],[PMT NO]])-ROW(PaymentSchedule[[#Headers],[PMT NO]])-2)+DAY(LoanStartDate),"")</f>
        <v>48853</v>
      </c>
      <c r="D211" s="15">
        <f>IF(PaymentSchedule[[#This Row],[PMT NO]]&lt;&gt;"",IF(ROW()-ROW(PaymentSchedule[[#Headers],[BEGINNING BALANCE]])=1,LoanAmount,INDEX(PaymentSchedule[ENDING BALANCE],ROW()-ROW(PaymentSchedule[[#Headers],[BEGINNING BALANCE]])-1)),"")</f>
        <v>51597.011766764415</v>
      </c>
      <c r="E211" s="15">
        <f>IF(PaymentSchedule[[#This Row],[PMT NO]]&lt;&gt;"",ScheduledPayment,"")</f>
        <v>538.23943850903356</v>
      </c>
      <c r="F21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1" s="15">
        <f>IF(PaymentSchedule[[#This Row],[PMT NO]]&lt;&gt;"",PaymentSchedule[[#This Row],[TOTAL PAYMENT]]-PaymentSchedule[[#This Row],[INTEREST]],"")</f>
        <v>172.76060516111892</v>
      </c>
      <c r="I211" s="15">
        <f>IF(PaymentSchedule[[#This Row],[PMT NO]]&lt;&gt;"",PaymentSchedule[[#This Row],[BEGINNING BALANCE]]*(InterestRate/PaymentsPerYear),"")</f>
        <v>365.47883334791464</v>
      </c>
      <c r="J21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51424.251161603293</v>
      </c>
      <c r="K211" s="15">
        <f>IF(PaymentSchedule[[#This Row],[PMT NO]]&lt;&gt;"",SUM(INDEX(PaymentSchedule[INTEREST],1,1):PaymentSchedule[[#This Row],[INTEREST]]),"")</f>
        <v>89072.138863410015</v>
      </c>
    </row>
    <row r="212" spans="2:11" x14ac:dyDescent="0.2">
      <c r="B212" s="11">
        <f>IF(LoanIsGood,IF(ROW()-ROW(PaymentSchedule[[#Headers],[PMT NO]])&gt;ScheduledNumberOfPayments,"",ROW()-ROW(PaymentSchedule[[#Headers],[PMT NO]])),"")</f>
        <v>201</v>
      </c>
      <c r="C212" s="13">
        <f>IF(PaymentSchedule[[#This Row],[PMT NO]]&lt;&gt;"",EOMONTH(LoanStartDate,ROW(PaymentSchedule[[#This Row],[PMT NO]])-ROW(PaymentSchedule[[#Headers],[PMT NO]])-2)+DAY(LoanStartDate),"")</f>
        <v>48884</v>
      </c>
      <c r="D212" s="15">
        <f>IF(PaymentSchedule[[#This Row],[PMT NO]]&lt;&gt;"",IF(ROW()-ROW(PaymentSchedule[[#Headers],[BEGINNING BALANCE]])=1,LoanAmount,INDEX(PaymentSchedule[ENDING BALANCE],ROW()-ROW(PaymentSchedule[[#Headers],[BEGINNING BALANCE]])-1)),"")</f>
        <v>51424.251161603293</v>
      </c>
      <c r="E212" s="15">
        <f>IF(PaymentSchedule[[#This Row],[PMT NO]]&lt;&gt;"",ScheduledPayment,"")</f>
        <v>538.23943850903356</v>
      </c>
      <c r="F21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2" s="15">
        <f>IF(PaymentSchedule[[#This Row],[PMT NO]]&lt;&gt;"",PaymentSchedule[[#This Row],[TOTAL PAYMENT]]-PaymentSchedule[[#This Row],[INTEREST]],"")</f>
        <v>173.98432611434356</v>
      </c>
      <c r="I212" s="15">
        <f>IF(PaymentSchedule[[#This Row],[PMT NO]]&lt;&gt;"",PaymentSchedule[[#This Row],[BEGINNING BALANCE]]*(InterestRate/PaymentsPerYear),"")</f>
        <v>364.25511239469</v>
      </c>
      <c r="J21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51250.266835488947</v>
      </c>
      <c r="K212" s="15">
        <f>IF(PaymentSchedule[[#This Row],[PMT NO]]&lt;&gt;"",SUM(INDEX(PaymentSchedule[INTEREST],1,1):PaymentSchedule[[#This Row],[INTEREST]]),"")</f>
        <v>89436.393975804705</v>
      </c>
    </row>
    <row r="213" spans="2:11" x14ac:dyDescent="0.2">
      <c r="B213" s="11">
        <f>IF(LoanIsGood,IF(ROW()-ROW(PaymentSchedule[[#Headers],[PMT NO]])&gt;ScheduledNumberOfPayments,"",ROW()-ROW(PaymentSchedule[[#Headers],[PMT NO]])),"")</f>
        <v>202</v>
      </c>
      <c r="C213" s="13">
        <f>IF(PaymentSchedule[[#This Row],[PMT NO]]&lt;&gt;"",EOMONTH(LoanStartDate,ROW(PaymentSchedule[[#This Row],[PMT NO]])-ROW(PaymentSchedule[[#Headers],[PMT NO]])-2)+DAY(LoanStartDate),"")</f>
        <v>48914</v>
      </c>
      <c r="D213" s="15">
        <f>IF(PaymentSchedule[[#This Row],[PMT NO]]&lt;&gt;"",IF(ROW()-ROW(PaymentSchedule[[#Headers],[BEGINNING BALANCE]])=1,LoanAmount,INDEX(PaymentSchedule[ENDING BALANCE],ROW()-ROW(PaymentSchedule[[#Headers],[BEGINNING BALANCE]])-1)),"")</f>
        <v>51250.266835488947</v>
      </c>
      <c r="E213" s="15">
        <f>IF(PaymentSchedule[[#This Row],[PMT NO]]&lt;&gt;"",ScheduledPayment,"")</f>
        <v>538.23943850903356</v>
      </c>
      <c r="F21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3" s="15">
        <f>IF(PaymentSchedule[[#This Row],[PMT NO]]&lt;&gt;"",PaymentSchedule[[#This Row],[TOTAL PAYMENT]]-PaymentSchedule[[#This Row],[INTEREST]],"")</f>
        <v>175.21671509098684</v>
      </c>
      <c r="I213" s="15">
        <f>IF(PaymentSchedule[[#This Row],[PMT NO]]&lt;&gt;"",PaymentSchedule[[#This Row],[BEGINNING BALANCE]]*(InterestRate/PaymentsPerYear),"")</f>
        <v>363.02272341804672</v>
      </c>
      <c r="J21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51075.050120397958</v>
      </c>
      <c r="K213" s="15">
        <f>IF(PaymentSchedule[[#This Row],[PMT NO]]&lt;&gt;"",SUM(INDEX(PaymentSchedule[INTEREST],1,1):PaymentSchedule[[#This Row],[INTEREST]]),"")</f>
        <v>89799.416699222755</v>
      </c>
    </row>
    <row r="214" spans="2:11" x14ac:dyDescent="0.2">
      <c r="B214" s="11">
        <f>IF(LoanIsGood,IF(ROW()-ROW(PaymentSchedule[[#Headers],[PMT NO]])&gt;ScheduledNumberOfPayments,"",ROW()-ROW(PaymentSchedule[[#Headers],[PMT NO]])),"")</f>
        <v>203</v>
      </c>
      <c r="C214" s="13">
        <f>IF(PaymentSchedule[[#This Row],[PMT NO]]&lt;&gt;"",EOMONTH(LoanStartDate,ROW(PaymentSchedule[[#This Row],[PMT NO]])-ROW(PaymentSchedule[[#Headers],[PMT NO]])-2)+DAY(LoanStartDate),"")</f>
        <v>48945</v>
      </c>
      <c r="D214" s="15">
        <f>IF(PaymentSchedule[[#This Row],[PMT NO]]&lt;&gt;"",IF(ROW()-ROW(PaymentSchedule[[#Headers],[BEGINNING BALANCE]])=1,LoanAmount,INDEX(PaymentSchedule[ENDING BALANCE],ROW()-ROW(PaymentSchedule[[#Headers],[BEGINNING BALANCE]])-1)),"")</f>
        <v>51075.050120397958</v>
      </c>
      <c r="E214" s="15">
        <f>IF(PaymentSchedule[[#This Row],[PMT NO]]&lt;&gt;"",ScheduledPayment,"")</f>
        <v>538.23943850903356</v>
      </c>
      <c r="F21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4" s="15">
        <f>IF(PaymentSchedule[[#This Row],[PMT NO]]&lt;&gt;"",PaymentSchedule[[#This Row],[TOTAL PAYMENT]]-PaymentSchedule[[#This Row],[INTEREST]],"")</f>
        <v>176.45783348954802</v>
      </c>
      <c r="I214" s="15">
        <f>IF(PaymentSchedule[[#This Row],[PMT NO]]&lt;&gt;"",PaymentSchedule[[#This Row],[BEGINNING BALANCE]]*(InterestRate/PaymentsPerYear),"")</f>
        <v>361.78160501948554</v>
      </c>
      <c r="J21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50898.59228690841</v>
      </c>
      <c r="K214" s="15">
        <f>IF(PaymentSchedule[[#This Row],[PMT NO]]&lt;&gt;"",SUM(INDEX(PaymentSchedule[INTEREST],1,1):PaymentSchedule[[#This Row],[INTEREST]]),"")</f>
        <v>90161.198304242236</v>
      </c>
    </row>
    <row r="215" spans="2:11" x14ac:dyDescent="0.2">
      <c r="B215" s="11">
        <f>IF(LoanIsGood,IF(ROW()-ROW(PaymentSchedule[[#Headers],[PMT NO]])&gt;ScheduledNumberOfPayments,"",ROW()-ROW(PaymentSchedule[[#Headers],[PMT NO]])),"")</f>
        <v>204</v>
      </c>
      <c r="C215" s="13">
        <f>IF(PaymentSchedule[[#This Row],[PMT NO]]&lt;&gt;"",EOMONTH(LoanStartDate,ROW(PaymentSchedule[[#This Row],[PMT NO]])-ROW(PaymentSchedule[[#Headers],[PMT NO]])-2)+DAY(LoanStartDate),"")</f>
        <v>48976</v>
      </c>
      <c r="D215" s="15">
        <f>IF(PaymentSchedule[[#This Row],[PMT NO]]&lt;&gt;"",IF(ROW()-ROW(PaymentSchedule[[#Headers],[BEGINNING BALANCE]])=1,LoanAmount,INDEX(PaymentSchedule[ENDING BALANCE],ROW()-ROW(PaymentSchedule[[#Headers],[BEGINNING BALANCE]])-1)),"")</f>
        <v>50898.59228690841</v>
      </c>
      <c r="E215" s="15">
        <f>IF(PaymentSchedule[[#This Row],[PMT NO]]&lt;&gt;"",ScheduledPayment,"")</f>
        <v>538.23943850903356</v>
      </c>
      <c r="F21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5" s="15">
        <f>IF(PaymentSchedule[[#This Row],[PMT NO]]&lt;&gt;"",PaymentSchedule[[#This Row],[TOTAL PAYMENT]]-PaymentSchedule[[#This Row],[INTEREST]],"")</f>
        <v>177.70774314343231</v>
      </c>
      <c r="I215" s="15">
        <f>IF(PaymentSchedule[[#This Row],[PMT NO]]&lt;&gt;"",PaymentSchedule[[#This Row],[BEGINNING BALANCE]]*(InterestRate/PaymentsPerYear),"")</f>
        <v>360.53169536560125</v>
      </c>
      <c r="J21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50720.88454376498</v>
      </c>
      <c r="K215" s="15">
        <f>IF(PaymentSchedule[[#This Row],[PMT NO]]&lt;&gt;"",SUM(INDEX(PaymentSchedule[INTEREST],1,1):PaymentSchedule[[#This Row],[INTEREST]]),"")</f>
        <v>90521.729999607836</v>
      </c>
    </row>
    <row r="216" spans="2:11" x14ac:dyDescent="0.2">
      <c r="B216" s="11">
        <f>IF(LoanIsGood,IF(ROW()-ROW(PaymentSchedule[[#Headers],[PMT NO]])&gt;ScheduledNumberOfPayments,"",ROW()-ROW(PaymentSchedule[[#Headers],[PMT NO]])),"")</f>
        <v>205</v>
      </c>
      <c r="C216" s="13">
        <f>IF(PaymentSchedule[[#This Row],[PMT NO]]&lt;&gt;"",EOMONTH(LoanStartDate,ROW(PaymentSchedule[[#This Row],[PMT NO]])-ROW(PaymentSchedule[[#Headers],[PMT NO]])-2)+DAY(LoanStartDate),"")</f>
        <v>49004</v>
      </c>
      <c r="D216" s="15">
        <f>IF(PaymentSchedule[[#This Row],[PMT NO]]&lt;&gt;"",IF(ROW()-ROW(PaymentSchedule[[#Headers],[BEGINNING BALANCE]])=1,LoanAmount,INDEX(PaymentSchedule[ENDING BALANCE],ROW()-ROW(PaymentSchedule[[#Headers],[BEGINNING BALANCE]])-1)),"")</f>
        <v>50720.88454376498</v>
      </c>
      <c r="E216" s="15">
        <f>IF(PaymentSchedule[[#This Row],[PMT NO]]&lt;&gt;"",ScheduledPayment,"")</f>
        <v>538.23943850903356</v>
      </c>
      <c r="F21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6" s="15">
        <f>IF(PaymentSchedule[[#This Row],[PMT NO]]&lt;&gt;"",PaymentSchedule[[#This Row],[TOTAL PAYMENT]]-PaymentSchedule[[#This Row],[INTEREST]],"")</f>
        <v>178.96650632403157</v>
      </c>
      <c r="I216" s="15">
        <f>IF(PaymentSchedule[[#This Row],[PMT NO]]&lt;&gt;"",PaymentSchedule[[#This Row],[BEGINNING BALANCE]]*(InterestRate/PaymentsPerYear),"")</f>
        <v>359.27293218500199</v>
      </c>
      <c r="J21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50541.918037440948</v>
      </c>
      <c r="K216" s="15">
        <f>IF(PaymentSchedule[[#This Row],[PMT NO]]&lt;&gt;"",SUM(INDEX(PaymentSchedule[INTEREST],1,1):PaymentSchedule[[#This Row],[INTEREST]]),"")</f>
        <v>90881.002931792842</v>
      </c>
    </row>
    <row r="217" spans="2:11" x14ac:dyDescent="0.2">
      <c r="B217" s="11">
        <f>IF(LoanIsGood,IF(ROW()-ROW(PaymentSchedule[[#Headers],[PMT NO]])&gt;ScheduledNumberOfPayments,"",ROW()-ROW(PaymentSchedule[[#Headers],[PMT NO]])),"")</f>
        <v>206</v>
      </c>
      <c r="C217" s="13">
        <f>IF(PaymentSchedule[[#This Row],[PMT NO]]&lt;&gt;"",EOMONTH(LoanStartDate,ROW(PaymentSchedule[[#This Row],[PMT NO]])-ROW(PaymentSchedule[[#Headers],[PMT NO]])-2)+DAY(LoanStartDate),"")</f>
        <v>49035</v>
      </c>
      <c r="D217" s="15">
        <f>IF(PaymentSchedule[[#This Row],[PMT NO]]&lt;&gt;"",IF(ROW()-ROW(PaymentSchedule[[#Headers],[BEGINNING BALANCE]])=1,LoanAmount,INDEX(PaymentSchedule[ENDING BALANCE],ROW()-ROW(PaymentSchedule[[#Headers],[BEGINNING BALANCE]])-1)),"")</f>
        <v>50541.918037440948</v>
      </c>
      <c r="E217" s="15">
        <f>IF(PaymentSchedule[[#This Row],[PMT NO]]&lt;&gt;"",ScheduledPayment,"")</f>
        <v>538.23943850903356</v>
      </c>
      <c r="F21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7" s="15">
        <f>IF(PaymentSchedule[[#This Row],[PMT NO]]&lt;&gt;"",PaymentSchedule[[#This Row],[TOTAL PAYMENT]]-PaymentSchedule[[#This Row],[INTEREST]],"")</f>
        <v>180.2341857438268</v>
      </c>
      <c r="I217" s="15">
        <f>IF(PaymentSchedule[[#This Row],[PMT NO]]&lt;&gt;"",PaymentSchedule[[#This Row],[BEGINNING BALANCE]]*(InterestRate/PaymentsPerYear),"")</f>
        <v>358.00525276520676</v>
      </c>
      <c r="J21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50361.683851697118</v>
      </c>
      <c r="K217" s="15">
        <f>IF(PaymentSchedule[[#This Row],[PMT NO]]&lt;&gt;"",SUM(INDEX(PaymentSchedule[INTEREST],1,1):PaymentSchedule[[#This Row],[INTEREST]]),"")</f>
        <v>91239.008184558043</v>
      </c>
    </row>
    <row r="218" spans="2:11" x14ac:dyDescent="0.2">
      <c r="B218" s="11">
        <f>IF(LoanIsGood,IF(ROW()-ROW(PaymentSchedule[[#Headers],[PMT NO]])&gt;ScheduledNumberOfPayments,"",ROW()-ROW(PaymentSchedule[[#Headers],[PMT NO]])),"")</f>
        <v>207</v>
      </c>
      <c r="C218" s="13">
        <f>IF(PaymentSchedule[[#This Row],[PMT NO]]&lt;&gt;"",EOMONTH(LoanStartDate,ROW(PaymentSchedule[[#This Row],[PMT NO]])-ROW(PaymentSchedule[[#Headers],[PMT NO]])-2)+DAY(LoanStartDate),"")</f>
        <v>49065</v>
      </c>
      <c r="D218" s="15">
        <f>IF(PaymentSchedule[[#This Row],[PMT NO]]&lt;&gt;"",IF(ROW()-ROW(PaymentSchedule[[#Headers],[BEGINNING BALANCE]])=1,LoanAmount,INDEX(PaymentSchedule[ENDING BALANCE],ROW()-ROW(PaymentSchedule[[#Headers],[BEGINNING BALANCE]])-1)),"")</f>
        <v>50361.683851697118</v>
      </c>
      <c r="E218" s="15">
        <f>IF(PaymentSchedule[[#This Row],[PMT NO]]&lt;&gt;"",ScheduledPayment,"")</f>
        <v>538.23943850903356</v>
      </c>
      <c r="F21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8" s="15">
        <f>IF(PaymentSchedule[[#This Row],[PMT NO]]&lt;&gt;"",PaymentSchedule[[#This Row],[TOTAL PAYMENT]]-PaymentSchedule[[#This Row],[INTEREST]],"")</f>
        <v>181.51084455951229</v>
      </c>
      <c r="I218" s="15">
        <f>IF(PaymentSchedule[[#This Row],[PMT NO]]&lt;&gt;"",PaymentSchedule[[#This Row],[BEGINNING BALANCE]]*(InterestRate/PaymentsPerYear),"")</f>
        <v>356.72859394952127</v>
      </c>
      <c r="J21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50180.173007137608</v>
      </c>
      <c r="K218" s="15">
        <f>IF(PaymentSchedule[[#This Row],[PMT NO]]&lt;&gt;"",SUM(INDEX(PaymentSchedule[INTEREST],1,1):PaymentSchedule[[#This Row],[INTEREST]]),"")</f>
        <v>91595.736778507562</v>
      </c>
    </row>
    <row r="219" spans="2:11" x14ac:dyDescent="0.2">
      <c r="B219" s="11">
        <f>IF(LoanIsGood,IF(ROW()-ROW(PaymentSchedule[[#Headers],[PMT NO]])&gt;ScheduledNumberOfPayments,"",ROW()-ROW(PaymentSchedule[[#Headers],[PMT NO]])),"")</f>
        <v>208</v>
      </c>
      <c r="C219" s="13">
        <f>IF(PaymentSchedule[[#This Row],[PMT NO]]&lt;&gt;"",EOMONTH(LoanStartDate,ROW(PaymentSchedule[[#This Row],[PMT NO]])-ROW(PaymentSchedule[[#Headers],[PMT NO]])-2)+DAY(LoanStartDate),"")</f>
        <v>49096</v>
      </c>
      <c r="D219" s="15">
        <f>IF(PaymentSchedule[[#This Row],[PMT NO]]&lt;&gt;"",IF(ROW()-ROW(PaymentSchedule[[#Headers],[BEGINNING BALANCE]])=1,LoanAmount,INDEX(PaymentSchedule[ENDING BALANCE],ROW()-ROW(PaymentSchedule[[#Headers],[BEGINNING BALANCE]])-1)),"")</f>
        <v>50180.173007137608</v>
      </c>
      <c r="E219" s="15">
        <f>IF(PaymentSchedule[[#This Row],[PMT NO]]&lt;&gt;"",ScheduledPayment,"")</f>
        <v>538.23943850903356</v>
      </c>
      <c r="F21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19" s="15">
        <f>IF(PaymentSchedule[[#This Row],[PMT NO]]&lt;&gt;"",PaymentSchedule[[#This Row],[TOTAL PAYMENT]]-PaymentSchedule[[#This Row],[INTEREST]],"")</f>
        <v>182.79654637514216</v>
      </c>
      <c r="I219" s="15">
        <f>IF(PaymentSchedule[[#This Row],[PMT NO]]&lt;&gt;"",PaymentSchedule[[#This Row],[BEGINNING BALANCE]]*(InterestRate/PaymentsPerYear),"")</f>
        <v>355.44289213389141</v>
      </c>
      <c r="J21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49997.376460762469</v>
      </c>
      <c r="K219" s="15">
        <f>IF(PaymentSchedule[[#This Row],[PMT NO]]&lt;&gt;"",SUM(INDEX(PaymentSchedule[INTEREST],1,1):PaymentSchedule[[#This Row],[INTEREST]]),"")</f>
        <v>91951.179670641461</v>
      </c>
    </row>
    <row r="220" spans="2:11" x14ac:dyDescent="0.2">
      <c r="B220" s="11">
        <f>IF(LoanIsGood,IF(ROW()-ROW(PaymentSchedule[[#Headers],[PMT NO]])&gt;ScheduledNumberOfPayments,"",ROW()-ROW(PaymentSchedule[[#Headers],[PMT NO]])),"")</f>
        <v>209</v>
      </c>
      <c r="C220" s="13">
        <f>IF(PaymentSchedule[[#This Row],[PMT NO]]&lt;&gt;"",EOMONTH(LoanStartDate,ROW(PaymentSchedule[[#This Row],[PMT NO]])-ROW(PaymentSchedule[[#Headers],[PMT NO]])-2)+DAY(LoanStartDate),"")</f>
        <v>49126</v>
      </c>
      <c r="D220" s="15">
        <f>IF(PaymentSchedule[[#This Row],[PMT NO]]&lt;&gt;"",IF(ROW()-ROW(PaymentSchedule[[#Headers],[BEGINNING BALANCE]])=1,LoanAmount,INDEX(PaymentSchedule[ENDING BALANCE],ROW()-ROW(PaymentSchedule[[#Headers],[BEGINNING BALANCE]])-1)),"")</f>
        <v>49997.376460762469</v>
      </c>
      <c r="E220" s="15">
        <f>IF(PaymentSchedule[[#This Row],[PMT NO]]&lt;&gt;"",ScheduledPayment,"")</f>
        <v>538.23943850903356</v>
      </c>
      <c r="F22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0" s="15">
        <f>IF(PaymentSchedule[[#This Row],[PMT NO]]&lt;&gt;"",PaymentSchedule[[#This Row],[TOTAL PAYMENT]]-PaymentSchedule[[#This Row],[INTEREST]],"")</f>
        <v>184.09135524529938</v>
      </c>
      <c r="I220" s="15">
        <f>IF(PaymentSchedule[[#This Row],[PMT NO]]&lt;&gt;"",PaymentSchedule[[#This Row],[BEGINNING BALANCE]]*(InterestRate/PaymentsPerYear),"")</f>
        <v>354.14808326373418</v>
      </c>
      <c r="J22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49813.28510551717</v>
      </c>
      <c r="K220" s="15">
        <f>IF(PaymentSchedule[[#This Row],[PMT NO]]&lt;&gt;"",SUM(INDEX(PaymentSchedule[INTEREST],1,1):PaymentSchedule[[#This Row],[INTEREST]]),"")</f>
        <v>92305.327753905192</v>
      </c>
    </row>
    <row r="221" spans="2:11" x14ac:dyDescent="0.2">
      <c r="B221" s="11">
        <f>IF(LoanIsGood,IF(ROW()-ROW(PaymentSchedule[[#Headers],[PMT NO]])&gt;ScheduledNumberOfPayments,"",ROW()-ROW(PaymentSchedule[[#Headers],[PMT NO]])),"")</f>
        <v>210</v>
      </c>
      <c r="C221" s="13">
        <f>IF(PaymentSchedule[[#This Row],[PMT NO]]&lt;&gt;"",EOMONTH(LoanStartDate,ROW(PaymentSchedule[[#This Row],[PMT NO]])-ROW(PaymentSchedule[[#Headers],[PMT NO]])-2)+DAY(LoanStartDate),"")</f>
        <v>49157</v>
      </c>
      <c r="D221" s="15">
        <f>IF(PaymentSchedule[[#This Row],[PMT NO]]&lt;&gt;"",IF(ROW()-ROW(PaymentSchedule[[#Headers],[BEGINNING BALANCE]])=1,LoanAmount,INDEX(PaymentSchedule[ENDING BALANCE],ROW()-ROW(PaymentSchedule[[#Headers],[BEGINNING BALANCE]])-1)),"")</f>
        <v>49813.28510551717</v>
      </c>
      <c r="E221" s="15">
        <f>IF(PaymentSchedule[[#This Row],[PMT NO]]&lt;&gt;"",ScheduledPayment,"")</f>
        <v>538.23943850903356</v>
      </c>
      <c r="F22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1" s="15">
        <f>IF(PaymentSchedule[[#This Row],[PMT NO]]&lt;&gt;"",PaymentSchedule[[#This Row],[TOTAL PAYMENT]]-PaymentSchedule[[#This Row],[INTEREST]],"")</f>
        <v>185.39533567828693</v>
      </c>
      <c r="I221" s="15">
        <f>IF(PaymentSchedule[[#This Row],[PMT NO]]&lt;&gt;"",PaymentSchedule[[#This Row],[BEGINNING BALANCE]]*(InterestRate/PaymentsPerYear),"")</f>
        <v>352.84410283074664</v>
      </c>
      <c r="J22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49627.889769838883</v>
      </c>
      <c r="K221" s="15">
        <f>IF(PaymentSchedule[[#This Row],[PMT NO]]&lt;&gt;"",SUM(INDEX(PaymentSchedule[INTEREST],1,1):PaymentSchedule[[#This Row],[INTEREST]]),"")</f>
        <v>92658.171856735935</v>
      </c>
    </row>
    <row r="222" spans="2:11" x14ac:dyDescent="0.2">
      <c r="B222" s="11">
        <f>IF(LoanIsGood,IF(ROW()-ROW(PaymentSchedule[[#Headers],[PMT NO]])&gt;ScheduledNumberOfPayments,"",ROW()-ROW(PaymentSchedule[[#Headers],[PMT NO]])),"")</f>
        <v>211</v>
      </c>
      <c r="C222" s="13">
        <f>IF(PaymentSchedule[[#This Row],[PMT NO]]&lt;&gt;"",EOMONTH(LoanStartDate,ROW(PaymentSchedule[[#This Row],[PMT NO]])-ROW(PaymentSchedule[[#Headers],[PMT NO]])-2)+DAY(LoanStartDate),"")</f>
        <v>49188</v>
      </c>
      <c r="D222" s="15">
        <f>IF(PaymentSchedule[[#This Row],[PMT NO]]&lt;&gt;"",IF(ROW()-ROW(PaymentSchedule[[#Headers],[BEGINNING BALANCE]])=1,LoanAmount,INDEX(PaymentSchedule[ENDING BALANCE],ROW()-ROW(PaymentSchedule[[#Headers],[BEGINNING BALANCE]])-1)),"")</f>
        <v>49627.889769838883</v>
      </c>
      <c r="E222" s="15">
        <f>IF(PaymentSchedule[[#This Row],[PMT NO]]&lt;&gt;"",ScheduledPayment,"")</f>
        <v>538.23943850903356</v>
      </c>
      <c r="F22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2" s="15">
        <f>IF(PaymentSchedule[[#This Row],[PMT NO]]&lt;&gt;"",PaymentSchedule[[#This Row],[TOTAL PAYMENT]]-PaymentSchedule[[#This Row],[INTEREST]],"")</f>
        <v>186.70855263934146</v>
      </c>
      <c r="I222" s="15">
        <f>IF(PaymentSchedule[[#This Row],[PMT NO]]&lt;&gt;"",PaymentSchedule[[#This Row],[BEGINNING BALANCE]]*(InterestRate/PaymentsPerYear),"")</f>
        <v>351.5308858696921</v>
      </c>
      <c r="J22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49441.181217199541</v>
      </c>
      <c r="K222" s="15">
        <f>IF(PaymentSchedule[[#This Row],[PMT NO]]&lt;&gt;"",SUM(INDEX(PaymentSchedule[INTEREST],1,1):PaymentSchedule[[#This Row],[INTEREST]]),"")</f>
        <v>93009.70274260563</v>
      </c>
    </row>
    <row r="223" spans="2:11" x14ac:dyDescent="0.2">
      <c r="B223" s="11">
        <f>IF(LoanIsGood,IF(ROW()-ROW(PaymentSchedule[[#Headers],[PMT NO]])&gt;ScheduledNumberOfPayments,"",ROW()-ROW(PaymentSchedule[[#Headers],[PMT NO]])),"")</f>
        <v>212</v>
      </c>
      <c r="C223" s="13">
        <f>IF(PaymentSchedule[[#This Row],[PMT NO]]&lt;&gt;"",EOMONTH(LoanStartDate,ROW(PaymentSchedule[[#This Row],[PMT NO]])-ROW(PaymentSchedule[[#Headers],[PMT NO]])-2)+DAY(LoanStartDate),"")</f>
        <v>49218</v>
      </c>
      <c r="D223" s="15">
        <f>IF(PaymentSchedule[[#This Row],[PMT NO]]&lt;&gt;"",IF(ROW()-ROW(PaymentSchedule[[#Headers],[BEGINNING BALANCE]])=1,LoanAmount,INDEX(PaymentSchedule[ENDING BALANCE],ROW()-ROW(PaymentSchedule[[#Headers],[BEGINNING BALANCE]])-1)),"")</f>
        <v>49441.181217199541</v>
      </c>
      <c r="E223" s="15">
        <f>IF(PaymentSchedule[[#This Row],[PMT NO]]&lt;&gt;"",ScheduledPayment,"")</f>
        <v>538.23943850903356</v>
      </c>
      <c r="F22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3" s="15">
        <f>IF(PaymentSchedule[[#This Row],[PMT NO]]&lt;&gt;"",PaymentSchedule[[#This Row],[TOTAL PAYMENT]]-PaymentSchedule[[#This Row],[INTEREST]],"")</f>
        <v>188.03107155387011</v>
      </c>
      <c r="I223" s="15">
        <f>IF(PaymentSchedule[[#This Row],[PMT NO]]&lt;&gt;"",PaymentSchedule[[#This Row],[BEGINNING BALANCE]]*(InterestRate/PaymentsPerYear),"")</f>
        <v>350.20836695516346</v>
      </c>
      <c r="J22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49253.150145645668</v>
      </c>
      <c r="K223" s="15">
        <f>IF(PaymentSchedule[[#This Row],[PMT NO]]&lt;&gt;"",SUM(INDEX(PaymentSchedule[INTEREST],1,1):PaymentSchedule[[#This Row],[INTEREST]]),"")</f>
        <v>93359.911109560795</v>
      </c>
    </row>
    <row r="224" spans="2:11" x14ac:dyDescent="0.2">
      <c r="B224" s="11">
        <f>IF(LoanIsGood,IF(ROW()-ROW(PaymentSchedule[[#Headers],[PMT NO]])&gt;ScheduledNumberOfPayments,"",ROW()-ROW(PaymentSchedule[[#Headers],[PMT NO]])),"")</f>
        <v>213</v>
      </c>
      <c r="C224" s="13">
        <f>IF(PaymentSchedule[[#This Row],[PMT NO]]&lt;&gt;"",EOMONTH(LoanStartDate,ROW(PaymentSchedule[[#This Row],[PMT NO]])-ROW(PaymentSchedule[[#Headers],[PMT NO]])-2)+DAY(LoanStartDate),"")</f>
        <v>49249</v>
      </c>
      <c r="D224" s="15">
        <f>IF(PaymentSchedule[[#This Row],[PMT NO]]&lt;&gt;"",IF(ROW()-ROW(PaymentSchedule[[#Headers],[BEGINNING BALANCE]])=1,LoanAmount,INDEX(PaymentSchedule[ENDING BALANCE],ROW()-ROW(PaymentSchedule[[#Headers],[BEGINNING BALANCE]])-1)),"")</f>
        <v>49253.150145645668</v>
      </c>
      <c r="E224" s="15">
        <f>IF(PaymentSchedule[[#This Row],[PMT NO]]&lt;&gt;"",ScheduledPayment,"")</f>
        <v>538.23943850903356</v>
      </c>
      <c r="F22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4" s="15">
        <f>IF(PaymentSchedule[[#This Row],[PMT NO]]&lt;&gt;"",PaymentSchedule[[#This Row],[TOTAL PAYMENT]]-PaymentSchedule[[#This Row],[INTEREST]],"")</f>
        <v>189.36295831071004</v>
      </c>
      <c r="I224" s="15">
        <f>IF(PaymentSchedule[[#This Row],[PMT NO]]&lt;&gt;"",PaymentSchedule[[#This Row],[BEGINNING BALANCE]]*(InterestRate/PaymentsPerYear),"")</f>
        <v>348.87648019832352</v>
      </c>
      <c r="J22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49063.787187334958</v>
      </c>
      <c r="K224" s="15">
        <f>IF(PaymentSchedule[[#This Row],[PMT NO]]&lt;&gt;"",SUM(INDEX(PaymentSchedule[INTEREST],1,1):PaymentSchedule[[#This Row],[INTEREST]]),"")</f>
        <v>93708.787589759115</v>
      </c>
    </row>
    <row r="225" spans="2:11" x14ac:dyDescent="0.2">
      <c r="B225" s="11">
        <f>IF(LoanIsGood,IF(ROW()-ROW(PaymentSchedule[[#Headers],[PMT NO]])&gt;ScheduledNumberOfPayments,"",ROW()-ROW(PaymentSchedule[[#Headers],[PMT NO]])),"")</f>
        <v>214</v>
      </c>
      <c r="C225" s="13">
        <f>IF(PaymentSchedule[[#This Row],[PMT NO]]&lt;&gt;"",EOMONTH(LoanStartDate,ROW(PaymentSchedule[[#This Row],[PMT NO]])-ROW(PaymentSchedule[[#Headers],[PMT NO]])-2)+DAY(LoanStartDate),"")</f>
        <v>49279</v>
      </c>
      <c r="D225" s="15">
        <f>IF(PaymentSchedule[[#This Row],[PMT NO]]&lt;&gt;"",IF(ROW()-ROW(PaymentSchedule[[#Headers],[BEGINNING BALANCE]])=1,LoanAmount,INDEX(PaymentSchedule[ENDING BALANCE],ROW()-ROW(PaymentSchedule[[#Headers],[BEGINNING BALANCE]])-1)),"")</f>
        <v>49063.787187334958</v>
      </c>
      <c r="E225" s="15">
        <f>IF(PaymentSchedule[[#This Row],[PMT NO]]&lt;&gt;"",ScheduledPayment,"")</f>
        <v>538.23943850903356</v>
      </c>
      <c r="F22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5" s="15">
        <f>IF(PaymentSchedule[[#This Row],[PMT NO]]&lt;&gt;"",PaymentSchedule[[#This Row],[TOTAL PAYMENT]]-PaymentSchedule[[#This Row],[INTEREST]],"")</f>
        <v>190.70427926541095</v>
      </c>
      <c r="I225" s="15">
        <f>IF(PaymentSchedule[[#This Row],[PMT NO]]&lt;&gt;"",PaymentSchedule[[#This Row],[BEGINNING BALANCE]]*(InterestRate/PaymentsPerYear),"")</f>
        <v>347.53515924362262</v>
      </c>
      <c r="J22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48873.082908069548</v>
      </c>
      <c r="K225" s="15">
        <f>IF(PaymentSchedule[[#This Row],[PMT NO]]&lt;&gt;"",SUM(INDEX(PaymentSchedule[INTEREST],1,1):PaymentSchedule[[#This Row],[INTEREST]]),"")</f>
        <v>94056.322749002735</v>
      </c>
    </row>
    <row r="226" spans="2:11" x14ac:dyDescent="0.2">
      <c r="B226" s="11">
        <f>IF(LoanIsGood,IF(ROW()-ROW(PaymentSchedule[[#Headers],[PMT NO]])&gt;ScheduledNumberOfPayments,"",ROW()-ROW(PaymentSchedule[[#Headers],[PMT NO]])),"")</f>
        <v>215</v>
      </c>
      <c r="C226" s="13">
        <f>IF(PaymentSchedule[[#This Row],[PMT NO]]&lt;&gt;"",EOMONTH(LoanStartDate,ROW(PaymentSchedule[[#This Row],[PMT NO]])-ROW(PaymentSchedule[[#Headers],[PMT NO]])-2)+DAY(LoanStartDate),"")</f>
        <v>49310</v>
      </c>
      <c r="D226" s="15">
        <f>IF(PaymentSchedule[[#This Row],[PMT NO]]&lt;&gt;"",IF(ROW()-ROW(PaymentSchedule[[#Headers],[BEGINNING BALANCE]])=1,LoanAmount,INDEX(PaymentSchedule[ENDING BALANCE],ROW()-ROW(PaymentSchedule[[#Headers],[BEGINNING BALANCE]])-1)),"")</f>
        <v>48873.082908069548</v>
      </c>
      <c r="E226" s="15">
        <f>IF(PaymentSchedule[[#This Row],[PMT NO]]&lt;&gt;"",ScheduledPayment,"")</f>
        <v>538.23943850903356</v>
      </c>
      <c r="F22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6" s="15">
        <f>IF(PaymentSchedule[[#This Row],[PMT NO]]&lt;&gt;"",PaymentSchedule[[#This Row],[TOTAL PAYMENT]]-PaymentSchedule[[#This Row],[INTEREST]],"")</f>
        <v>192.05510124354089</v>
      </c>
      <c r="I226" s="15">
        <f>IF(PaymentSchedule[[#This Row],[PMT NO]]&lt;&gt;"",PaymentSchedule[[#This Row],[BEGINNING BALANCE]]*(InterestRate/PaymentsPerYear),"")</f>
        <v>346.18433726549267</v>
      </c>
      <c r="J22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48681.027806826009</v>
      </c>
      <c r="K226" s="15">
        <f>IF(PaymentSchedule[[#This Row],[PMT NO]]&lt;&gt;"",SUM(INDEX(PaymentSchedule[INTEREST],1,1):PaymentSchedule[[#This Row],[INTEREST]]),"")</f>
        <v>94402.507086268233</v>
      </c>
    </row>
    <row r="227" spans="2:11" x14ac:dyDescent="0.2">
      <c r="B227" s="11">
        <f>IF(LoanIsGood,IF(ROW()-ROW(PaymentSchedule[[#Headers],[PMT NO]])&gt;ScheduledNumberOfPayments,"",ROW()-ROW(PaymentSchedule[[#Headers],[PMT NO]])),"")</f>
        <v>216</v>
      </c>
      <c r="C227" s="13">
        <f>IF(PaymentSchedule[[#This Row],[PMT NO]]&lt;&gt;"",EOMONTH(LoanStartDate,ROW(PaymentSchedule[[#This Row],[PMT NO]])-ROW(PaymentSchedule[[#Headers],[PMT NO]])-2)+DAY(LoanStartDate),"")</f>
        <v>49341</v>
      </c>
      <c r="D227" s="15">
        <f>IF(PaymentSchedule[[#This Row],[PMT NO]]&lt;&gt;"",IF(ROW()-ROW(PaymentSchedule[[#Headers],[BEGINNING BALANCE]])=1,LoanAmount,INDEX(PaymentSchedule[ENDING BALANCE],ROW()-ROW(PaymentSchedule[[#Headers],[BEGINNING BALANCE]])-1)),"")</f>
        <v>48681.027806826009</v>
      </c>
      <c r="E227" s="15">
        <f>IF(PaymentSchedule[[#This Row],[PMT NO]]&lt;&gt;"",ScheduledPayment,"")</f>
        <v>538.23943850903356</v>
      </c>
      <c r="F22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7" s="15">
        <f>IF(PaymentSchedule[[#This Row],[PMT NO]]&lt;&gt;"",PaymentSchedule[[#This Row],[TOTAL PAYMENT]]-PaymentSchedule[[#This Row],[INTEREST]],"")</f>
        <v>193.41549154401599</v>
      </c>
      <c r="I227" s="15">
        <f>IF(PaymentSchedule[[#This Row],[PMT NO]]&lt;&gt;"",PaymentSchedule[[#This Row],[BEGINNING BALANCE]]*(InterestRate/PaymentsPerYear),"")</f>
        <v>344.82394696501757</v>
      </c>
      <c r="J22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48487.612315281993</v>
      </c>
      <c r="K227" s="15">
        <f>IF(PaymentSchedule[[#This Row],[PMT NO]]&lt;&gt;"",SUM(INDEX(PaymentSchedule[INTEREST],1,1):PaymentSchedule[[#This Row],[INTEREST]]),"")</f>
        <v>94747.331033233248</v>
      </c>
    </row>
    <row r="228" spans="2:11" x14ac:dyDescent="0.2">
      <c r="B228" s="11">
        <f>IF(LoanIsGood,IF(ROW()-ROW(PaymentSchedule[[#Headers],[PMT NO]])&gt;ScheduledNumberOfPayments,"",ROW()-ROW(PaymentSchedule[[#Headers],[PMT NO]])),"")</f>
        <v>217</v>
      </c>
      <c r="C228" s="13">
        <f>IF(PaymentSchedule[[#This Row],[PMT NO]]&lt;&gt;"",EOMONTH(LoanStartDate,ROW(PaymentSchedule[[#This Row],[PMT NO]])-ROW(PaymentSchedule[[#Headers],[PMT NO]])-2)+DAY(LoanStartDate),"")</f>
        <v>49369</v>
      </c>
      <c r="D228" s="15">
        <f>IF(PaymentSchedule[[#This Row],[PMT NO]]&lt;&gt;"",IF(ROW()-ROW(PaymentSchedule[[#Headers],[BEGINNING BALANCE]])=1,LoanAmount,INDEX(PaymentSchedule[ENDING BALANCE],ROW()-ROW(PaymentSchedule[[#Headers],[BEGINNING BALANCE]])-1)),"")</f>
        <v>48487.612315281993</v>
      </c>
      <c r="E228" s="15">
        <f>IF(PaymentSchedule[[#This Row],[PMT NO]]&lt;&gt;"",ScheduledPayment,"")</f>
        <v>538.23943850903356</v>
      </c>
      <c r="F22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8" s="15">
        <f>IF(PaymentSchedule[[#This Row],[PMT NO]]&lt;&gt;"",PaymentSchedule[[#This Row],[TOTAL PAYMENT]]-PaymentSchedule[[#This Row],[INTEREST]],"")</f>
        <v>194.78551794245277</v>
      </c>
      <c r="I228" s="15">
        <f>IF(PaymentSchedule[[#This Row],[PMT NO]]&lt;&gt;"",PaymentSchedule[[#This Row],[BEGINNING BALANCE]]*(InterestRate/PaymentsPerYear),"")</f>
        <v>343.45392056658079</v>
      </c>
      <c r="J22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48292.826797339541</v>
      </c>
      <c r="K228" s="15">
        <f>IF(PaymentSchedule[[#This Row],[PMT NO]]&lt;&gt;"",SUM(INDEX(PaymentSchedule[INTEREST],1,1):PaymentSchedule[[#This Row],[INTEREST]]),"")</f>
        <v>95090.784953799826</v>
      </c>
    </row>
    <row r="229" spans="2:11" x14ac:dyDescent="0.2">
      <c r="B229" s="11">
        <f>IF(LoanIsGood,IF(ROW()-ROW(PaymentSchedule[[#Headers],[PMT NO]])&gt;ScheduledNumberOfPayments,"",ROW()-ROW(PaymentSchedule[[#Headers],[PMT NO]])),"")</f>
        <v>218</v>
      </c>
      <c r="C229" s="13">
        <f>IF(PaymentSchedule[[#This Row],[PMT NO]]&lt;&gt;"",EOMONTH(LoanStartDate,ROW(PaymentSchedule[[#This Row],[PMT NO]])-ROW(PaymentSchedule[[#Headers],[PMT NO]])-2)+DAY(LoanStartDate),"")</f>
        <v>49400</v>
      </c>
      <c r="D229" s="15">
        <f>IF(PaymentSchedule[[#This Row],[PMT NO]]&lt;&gt;"",IF(ROW()-ROW(PaymentSchedule[[#Headers],[BEGINNING BALANCE]])=1,LoanAmount,INDEX(PaymentSchedule[ENDING BALANCE],ROW()-ROW(PaymentSchedule[[#Headers],[BEGINNING BALANCE]])-1)),"")</f>
        <v>48292.826797339541</v>
      </c>
      <c r="E229" s="15">
        <f>IF(PaymentSchedule[[#This Row],[PMT NO]]&lt;&gt;"",ScheduledPayment,"")</f>
        <v>538.23943850903356</v>
      </c>
      <c r="F22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29" s="15">
        <f>IF(PaymentSchedule[[#This Row],[PMT NO]]&lt;&gt;"",PaymentSchedule[[#This Row],[TOTAL PAYMENT]]-PaymentSchedule[[#This Row],[INTEREST]],"")</f>
        <v>196.16524869454514</v>
      </c>
      <c r="I229" s="15">
        <f>IF(PaymentSchedule[[#This Row],[PMT NO]]&lt;&gt;"",PaymentSchedule[[#This Row],[BEGINNING BALANCE]]*(InterestRate/PaymentsPerYear),"")</f>
        <v>342.07418981448842</v>
      </c>
      <c r="J22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48096.661548644995</v>
      </c>
      <c r="K229" s="15">
        <f>IF(PaymentSchedule[[#This Row],[PMT NO]]&lt;&gt;"",SUM(INDEX(PaymentSchedule[INTEREST],1,1):PaymentSchedule[[#This Row],[INTEREST]]),"")</f>
        <v>95432.859143614318</v>
      </c>
    </row>
    <row r="230" spans="2:11" x14ac:dyDescent="0.2">
      <c r="B230" s="11">
        <f>IF(LoanIsGood,IF(ROW()-ROW(PaymentSchedule[[#Headers],[PMT NO]])&gt;ScheduledNumberOfPayments,"",ROW()-ROW(PaymentSchedule[[#Headers],[PMT NO]])),"")</f>
        <v>219</v>
      </c>
      <c r="C230" s="13">
        <f>IF(PaymentSchedule[[#This Row],[PMT NO]]&lt;&gt;"",EOMONTH(LoanStartDate,ROW(PaymentSchedule[[#This Row],[PMT NO]])-ROW(PaymentSchedule[[#Headers],[PMT NO]])-2)+DAY(LoanStartDate),"")</f>
        <v>49430</v>
      </c>
      <c r="D230" s="15">
        <f>IF(PaymentSchedule[[#This Row],[PMT NO]]&lt;&gt;"",IF(ROW()-ROW(PaymentSchedule[[#Headers],[BEGINNING BALANCE]])=1,LoanAmount,INDEX(PaymentSchedule[ENDING BALANCE],ROW()-ROW(PaymentSchedule[[#Headers],[BEGINNING BALANCE]])-1)),"")</f>
        <v>48096.661548644995</v>
      </c>
      <c r="E230" s="15">
        <f>IF(PaymentSchedule[[#This Row],[PMT NO]]&lt;&gt;"",ScheduledPayment,"")</f>
        <v>538.23943850903356</v>
      </c>
      <c r="F23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0" s="15">
        <f>IF(PaymentSchedule[[#This Row],[PMT NO]]&lt;&gt;"",PaymentSchedule[[#This Row],[TOTAL PAYMENT]]-PaymentSchedule[[#This Row],[INTEREST]],"")</f>
        <v>197.5547525394648</v>
      </c>
      <c r="I230" s="15">
        <f>IF(PaymentSchedule[[#This Row],[PMT NO]]&lt;&gt;"",PaymentSchedule[[#This Row],[BEGINNING BALANCE]]*(InterestRate/PaymentsPerYear),"")</f>
        <v>340.68468596956876</v>
      </c>
      <c r="J23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47899.106796105531</v>
      </c>
      <c r="K230" s="15">
        <f>IF(PaymentSchedule[[#This Row],[PMT NO]]&lt;&gt;"",SUM(INDEX(PaymentSchedule[INTEREST],1,1):PaymentSchedule[[#This Row],[INTEREST]]),"")</f>
        <v>95773.543829583883</v>
      </c>
    </row>
    <row r="231" spans="2:11" x14ac:dyDescent="0.2">
      <c r="B231" s="11">
        <f>IF(LoanIsGood,IF(ROW()-ROW(PaymentSchedule[[#Headers],[PMT NO]])&gt;ScheduledNumberOfPayments,"",ROW()-ROW(PaymentSchedule[[#Headers],[PMT NO]])),"")</f>
        <v>220</v>
      </c>
      <c r="C231" s="13">
        <f>IF(PaymentSchedule[[#This Row],[PMT NO]]&lt;&gt;"",EOMONTH(LoanStartDate,ROW(PaymentSchedule[[#This Row],[PMT NO]])-ROW(PaymentSchedule[[#Headers],[PMT NO]])-2)+DAY(LoanStartDate),"")</f>
        <v>49461</v>
      </c>
      <c r="D231" s="15">
        <f>IF(PaymentSchedule[[#This Row],[PMT NO]]&lt;&gt;"",IF(ROW()-ROW(PaymentSchedule[[#Headers],[BEGINNING BALANCE]])=1,LoanAmount,INDEX(PaymentSchedule[ENDING BALANCE],ROW()-ROW(PaymentSchedule[[#Headers],[BEGINNING BALANCE]])-1)),"")</f>
        <v>47899.106796105531</v>
      </c>
      <c r="E231" s="15">
        <f>IF(PaymentSchedule[[#This Row],[PMT NO]]&lt;&gt;"",ScheduledPayment,"")</f>
        <v>538.23943850903356</v>
      </c>
      <c r="F23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1" s="15">
        <f>IF(PaymentSchedule[[#This Row],[PMT NO]]&lt;&gt;"",PaymentSchedule[[#This Row],[TOTAL PAYMENT]]-PaymentSchedule[[#This Row],[INTEREST]],"")</f>
        <v>198.95409870328604</v>
      </c>
      <c r="I231" s="15">
        <f>IF(PaymentSchedule[[#This Row],[PMT NO]]&lt;&gt;"",PaymentSchedule[[#This Row],[BEGINNING BALANCE]]*(InterestRate/PaymentsPerYear),"")</f>
        <v>339.28533980574753</v>
      </c>
      <c r="J23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47700.152697402242</v>
      </c>
      <c r="K231" s="15">
        <f>IF(PaymentSchedule[[#This Row],[PMT NO]]&lt;&gt;"",SUM(INDEX(PaymentSchedule[INTEREST],1,1):PaymentSchedule[[#This Row],[INTEREST]]),"")</f>
        <v>96112.829169389632</v>
      </c>
    </row>
    <row r="232" spans="2:11" x14ac:dyDescent="0.2">
      <c r="B232" s="11">
        <f>IF(LoanIsGood,IF(ROW()-ROW(PaymentSchedule[[#Headers],[PMT NO]])&gt;ScheduledNumberOfPayments,"",ROW()-ROW(PaymentSchedule[[#Headers],[PMT NO]])),"")</f>
        <v>221</v>
      </c>
      <c r="C232" s="13">
        <f>IF(PaymentSchedule[[#This Row],[PMT NO]]&lt;&gt;"",EOMONTH(LoanStartDate,ROW(PaymentSchedule[[#This Row],[PMT NO]])-ROW(PaymentSchedule[[#Headers],[PMT NO]])-2)+DAY(LoanStartDate),"")</f>
        <v>49491</v>
      </c>
      <c r="D232" s="15">
        <f>IF(PaymentSchedule[[#This Row],[PMT NO]]&lt;&gt;"",IF(ROW()-ROW(PaymentSchedule[[#Headers],[BEGINNING BALANCE]])=1,LoanAmount,INDEX(PaymentSchedule[ENDING BALANCE],ROW()-ROW(PaymentSchedule[[#Headers],[BEGINNING BALANCE]])-1)),"")</f>
        <v>47700.152697402242</v>
      </c>
      <c r="E232" s="15">
        <f>IF(PaymentSchedule[[#This Row],[PMT NO]]&lt;&gt;"",ScheduledPayment,"")</f>
        <v>538.23943850903356</v>
      </c>
      <c r="F23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2" s="15">
        <f>IF(PaymentSchedule[[#This Row],[PMT NO]]&lt;&gt;"",PaymentSchedule[[#This Row],[TOTAL PAYMENT]]-PaymentSchedule[[#This Row],[INTEREST]],"")</f>
        <v>200.3633569024343</v>
      </c>
      <c r="I232" s="15">
        <f>IF(PaymentSchedule[[#This Row],[PMT NO]]&lt;&gt;"",PaymentSchedule[[#This Row],[BEGINNING BALANCE]]*(InterestRate/PaymentsPerYear),"")</f>
        <v>337.87608160659926</v>
      </c>
      <c r="J23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47499.78934049981</v>
      </c>
      <c r="K232" s="15">
        <f>IF(PaymentSchedule[[#This Row],[PMT NO]]&lt;&gt;"",SUM(INDEX(PaymentSchedule[INTEREST],1,1):PaymentSchedule[[#This Row],[INTEREST]]),"")</f>
        <v>96450.705250996238</v>
      </c>
    </row>
    <row r="233" spans="2:11" x14ac:dyDescent="0.2">
      <c r="B233" s="11">
        <f>IF(LoanIsGood,IF(ROW()-ROW(PaymentSchedule[[#Headers],[PMT NO]])&gt;ScheduledNumberOfPayments,"",ROW()-ROW(PaymentSchedule[[#Headers],[PMT NO]])),"")</f>
        <v>222</v>
      </c>
      <c r="C233" s="13">
        <f>IF(PaymentSchedule[[#This Row],[PMT NO]]&lt;&gt;"",EOMONTH(LoanStartDate,ROW(PaymentSchedule[[#This Row],[PMT NO]])-ROW(PaymentSchedule[[#Headers],[PMT NO]])-2)+DAY(LoanStartDate),"")</f>
        <v>49522</v>
      </c>
      <c r="D233" s="15">
        <f>IF(PaymentSchedule[[#This Row],[PMT NO]]&lt;&gt;"",IF(ROW()-ROW(PaymentSchedule[[#Headers],[BEGINNING BALANCE]])=1,LoanAmount,INDEX(PaymentSchedule[ENDING BALANCE],ROW()-ROW(PaymentSchedule[[#Headers],[BEGINNING BALANCE]])-1)),"")</f>
        <v>47499.78934049981</v>
      </c>
      <c r="E233" s="15">
        <f>IF(PaymentSchedule[[#This Row],[PMT NO]]&lt;&gt;"",ScheduledPayment,"")</f>
        <v>538.23943850903356</v>
      </c>
      <c r="F23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3" s="15">
        <f>IF(PaymentSchedule[[#This Row],[PMT NO]]&lt;&gt;"",PaymentSchedule[[#This Row],[TOTAL PAYMENT]]-PaymentSchedule[[#This Row],[INTEREST]],"")</f>
        <v>201.78259734715988</v>
      </c>
      <c r="I233" s="15">
        <f>IF(PaymentSchedule[[#This Row],[PMT NO]]&lt;&gt;"",PaymentSchedule[[#This Row],[BEGINNING BALANCE]]*(InterestRate/PaymentsPerYear),"")</f>
        <v>336.45684116187368</v>
      </c>
      <c r="J23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47298.006743152648</v>
      </c>
      <c r="K233" s="15">
        <f>IF(PaymentSchedule[[#This Row],[PMT NO]]&lt;&gt;"",SUM(INDEX(PaymentSchedule[INTEREST],1,1):PaymentSchedule[[#This Row],[INTEREST]]),"")</f>
        <v>96787.162092158105</v>
      </c>
    </row>
    <row r="234" spans="2:11" x14ac:dyDescent="0.2">
      <c r="B234" s="11">
        <f>IF(LoanIsGood,IF(ROW()-ROW(PaymentSchedule[[#Headers],[PMT NO]])&gt;ScheduledNumberOfPayments,"",ROW()-ROW(PaymentSchedule[[#Headers],[PMT NO]])),"")</f>
        <v>223</v>
      </c>
      <c r="C234" s="13">
        <f>IF(PaymentSchedule[[#This Row],[PMT NO]]&lt;&gt;"",EOMONTH(LoanStartDate,ROW(PaymentSchedule[[#This Row],[PMT NO]])-ROW(PaymentSchedule[[#Headers],[PMT NO]])-2)+DAY(LoanStartDate),"")</f>
        <v>49553</v>
      </c>
      <c r="D234" s="15">
        <f>IF(PaymentSchedule[[#This Row],[PMT NO]]&lt;&gt;"",IF(ROW()-ROW(PaymentSchedule[[#Headers],[BEGINNING BALANCE]])=1,LoanAmount,INDEX(PaymentSchedule[ENDING BALANCE],ROW()-ROW(PaymentSchedule[[#Headers],[BEGINNING BALANCE]])-1)),"")</f>
        <v>47298.006743152648</v>
      </c>
      <c r="E234" s="15">
        <f>IF(PaymentSchedule[[#This Row],[PMT NO]]&lt;&gt;"",ScheduledPayment,"")</f>
        <v>538.23943850903356</v>
      </c>
      <c r="F23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4" s="15">
        <f>IF(PaymentSchedule[[#This Row],[PMT NO]]&lt;&gt;"",PaymentSchedule[[#This Row],[TOTAL PAYMENT]]-PaymentSchedule[[#This Row],[INTEREST]],"")</f>
        <v>203.21189074503559</v>
      </c>
      <c r="I234" s="15">
        <f>IF(PaymentSchedule[[#This Row],[PMT NO]]&lt;&gt;"",PaymentSchedule[[#This Row],[BEGINNING BALANCE]]*(InterestRate/PaymentsPerYear),"")</f>
        <v>335.02754776399797</v>
      </c>
      <c r="J23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47094.794852407613</v>
      </c>
      <c r="K234" s="15">
        <f>IF(PaymentSchedule[[#This Row],[PMT NO]]&lt;&gt;"",SUM(INDEX(PaymentSchedule[INTEREST],1,1):PaymentSchedule[[#This Row],[INTEREST]]),"")</f>
        <v>97122.1896399221</v>
      </c>
    </row>
    <row r="235" spans="2:11" x14ac:dyDescent="0.2">
      <c r="B235" s="11">
        <f>IF(LoanIsGood,IF(ROW()-ROW(PaymentSchedule[[#Headers],[PMT NO]])&gt;ScheduledNumberOfPayments,"",ROW()-ROW(PaymentSchedule[[#Headers],[PMT NO]])),"")</f>
        <v>224</v>
      </c>
      <c r="C235" s="13">
        <f>IF(PaymentSchedule[[#This Row],[PMT NO]]&lt;&gt;"",EOMONTH(LoanStartDate,ROW(PaymentSchedule[[#This Row],[PMT NO]])-ROW(PaymentSchedule[[#Headers],[PMT NO]])-2)+DAY(LoanStartDate),"")</f>
        <v>49583</v>
      </c>
      <c r="D235" s="15">
        <f>IF(PaymentSchedule[[#This Row],[PMT NO]]&lt;&gt;"",IF(ROW()-ROW(PaymentSchedule[[#Headers],[BEGINNING BALANCE]])=1,LoanAmount,INDEX(PaymentSchedule[ENDING BALANCE],ROW()-ROW(PaymentSchedule[[#Headers],[BEGINNING BALANCE]])-1)),"")</f>
        <v>47094.794852407613</v>
      </c>
      <c r="E235" s="15">
        <f>IF(PaymentSchedule[[#This Row],[PMT NO]]&lt;&gt;"",ScheduledPayment,"")</f>
        <v>538.23943850903356</v>
      </c>
      <c r="F23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5" s="15">
        <f>IF(PaymentSchedule[[#This Row],[PMT NO]]&lt;&gt;"",PaymentSchedule[[#This Row],[TOTAL PAYMENT]]-PaymentSchedule[[#This Row],[INTEREST]],"")</f>
        <v>204.65130830447964</v>
      </c>
      <c r="I235" s="15">
        <f>IF(PaymentSchedule[[#This Row],[PMT NO]]&lt;&gt;"",PaymentSchedule[[#This Row],[BEGINNING BALANCE]]*(InterestRate/PaymentsPerYear),"")</f>
        <v>333.58813020455392</v>
      </c>
      <c r="J23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46890.143544103135</v>
      </c>
      <c r="K235" s="15">
        <f>IF(PaymentSchedule[[#This Row],[PMT NO]]&lt;&gt;"",SUM(INDEX(PaymentSchedule[INTEREST],1,1):PaymentSchedule[[#This Row],[INTEREST]]),"")</f>
        <v>97455.77777012666</v>
      </c>
    </row>
    <row r="236" spans="2:11" x14ac:dyDescent="0.2">
      <c r="B236" s="11">
        <f>IF(LoanIsGood,IF(ROW()-ROW(PaymentSchedule[[#Headers],[PMT NO]])&gt;ScheduledNumberOfPayments,"",ROW()-ROW(PaymentSchedule[[#Headers],[PMT NO]])),"")</f>
        <v>225</v>
      </c>
      <c r="C236" s="13">
        <f>IF(PaymentSchedule[[#This Row],[PMT NO]]&lt;&gt;"",EOMONTH(LoanStartDate,ROW(PaymentSchedule[[#This Row],[PMT NO]])-ROW(PaymentSchedule[[#Headers],[PMT NO]])-2)+DAY(LoanStartDate),"")</f>
        <v>49614</v>
      </c>
      <c r="D236" s="15">
        <f>IF(PaymentSchedule[[#This Row],[PMT NO]]&lt;&gt;"",IF(ROW()-ROW(PaymentSchedule[[#Headers],[BEGINNING BALANCE]])=1,LoanAmount,INDEX(PaymentSchedule[ENDING BALANCE],ROW()-ROW(PaymentSchedule[[#Headers],[BEGINNING BALANCE]])-1)),"")</f>
        <v>46890.143544103135</v>
      </c>
      <c r="E236" s="15">
        <f>IF(PaymentSchedule[[#This Row],[PMT NO]]&lt;&gt;"",ScheduledPayment,"")</f>
        <v>538.23943850903356</v>
      </c>
      <c r="F23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6" s="15">
        <f>IF(PaymentSchedule[[#This Row],[PMT NO]]&lt;&gt;"",PaymentSchedule[[#This Row],[TOTAL PAYMENT]]-PaymentSchedule[[#This Row],[INTEREST]],"")</f>
        <v>206.10092173830299</v>
      </c>
      <c r="I236" s="15">
        <f>IF(PaymentSchedule[[#This Row],[PMT NO]]&lt;&gt;"",PaymentSchedule[[#This Row],[BEGINNING BALANCE]]*(InterestRate/PaymentsPerYear),"")</f>
        <v>332.13851677073058</v>
      </c>
      <c r="J23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46684.042622364832</v>
      </c>
      <c r="K236" s="15">
        <f>IF(PaymentSchedule[[#This Row],[PMT NO]]&lt;&gt;"",SUM(INDEX(PaymentSchedule[INTEREST],1,1):PaymentSchedule[[#This Row],[INTEREST]]),"")</f>
        <v>97787.916286897394</v>
      </c>
    </row>
    <row r="237" spans="2:11" x14ac:dyDescent="0.2">
      <c r="B237" s="11">
        <f>IF(LoanIsGood,IF(ROW()-ROW(PaymentSchedule[[#Headers],[PMT NO]])&gt;ScheduledNumberOfPayments,"",ROW()-ROW(PaymentSchedule[[#Headers],[PMT NO]])),"")</f>
        <v>226</v>
      </c>
      <c r="C237" s="13">
        <f>IF(PaymentSchedule[[#This Row],[PMT NO]]&lt;&gt;"",EOMONTH(LoanStartDate,ROW(PaymentSchedule[[#This Row],[PMT NO]])-ROW(PaymentSchedule[[#Headers],[PMT NO]])-2)+DAY(LoanStartDate),"")</f>
        <v>49644</v>
      </c>
      <c r="D237" s="15">
        <f>IF(PaymentSchedule[[#This Row],[PMT NO]]&lt;&gt;"",IF(ROW()-ROW(PaymentSchedule[[#Headers],[BEGINNING BALANCE]])=1,LoanAmount,INDEX(PaymentSchedule[ENDING BALANCE],ROW()-ROW(PaymentSchedule[[#Headers],[BEGINNING BALANCE]])-1)),"")</f>
        <v>46684.042622364832</v>
      </c>
      <c r="E237" s="15">
        <f>IF(PaymentSchedule[[#This Row],[PMT NO]]&lt;&gt;"",ScheduledPayment,"")</f>
        <v>538.23943850903356</v>
      </c>
      <c r="F23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7" s="15">
        <f>IF(PaymentSchedule[[#This Row],[PMT NO]]&lt;&gt;"",PaymentSchedule[[#This Row],[TOTAL PAYMENT]]-PaymentSchedule[[#This Row],[INTEREST]],"")</f>
        <v>207.56080326728267</v>
      </c>
      <c r="I237" s="15">
        <f>IF(PaymentSchedule[[#This Row],[PMT NO]]&lt;&gt;"",PaymentSchedule[[#This Row],[BEGINNING BALANCE]]*(InterestRate/PaymentsPerYear),"")</f>
        <v>330.6786352417509</v>
      </c>
      <c r="J23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46476.481819097549</v>
      </c>
      <c r="K237" s="15">
        <f>IF(PaymentSchedule[[#This Row],[PMT NO]]&lt;&gt;"",SUM(INDEX(PaymentSchedule[INTEREST],1,1):PaymentSchedule[[#This Row],[INTEREST]]),"")</f>
        <v>98118.594922139149</v>
      </c>
    </row>
    <row r="238" spans="2:11" x14ac:dyDescent="0.2">
      <c r="B238" s="11">
        <f>IF(LoanIsGood,IF(ROW()-ROW(PaymentSchedule[[#Headers],[PMT NO]])&gt;ScheduledNumberOfPayments,"",ROW()-ROW(PaymentSchedule[[#Headers],[PMT NO]])),"")</f>
        <v>227</v>
      </c>
      <c r="C238" s="13">
        <f>IF(PaymentSchedule[[#This Row],[PMT NO]]&lt;&gt;"",EOMONTH(LoanStartDate,ROW(PaymentSchedule[[#This Row],[PMT NO]])-ROW(PaymentSchedule[[#Headers],[PMT NO]])-2)+DAY(LoanStartDate),"")</f>
        <v>49675</v>
      </c>
      <c r="D238" s="15">
        <f>IF(PaymentSchedule[[#This Row],[PMT NO]]&lt;&gt;"",IF(ROW()-ROW(PaymentSchedule[[#Headers],[BEGINNING BALANCE]])=1,LoanAmount,INDEX(PaymentSchedule[ENDING BALANCE],ROW()-ROW(PaymentSchedule[[#Headers],[BEGINNING BALANCE]])-1)),"")</f>
        <v>46476.481819097549</v>
      </c>
      <c r="E238" s="15">
        <f>IF(PaymentSchedule[[#This Row],[PMT NO]]&lt;&gt;"",ScheduledPayment,"")</f>
        <v>538.23943850903356</v>
      </c>
      <c r="F23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8" s="15">
        <f>IF(PaymentSchedule[[#This Row],[PMT NO]]&lt;&gt;"",PaymentSchedule[[#This Row],[TOTAL PAYMENT]]-PaymentSchedule[[#This Row],[INTEREST]],"")</f>
        <v>209.03102562375921</v>
      </c>
      <c r="I238" s="15">
        <f>IF(PaymentSchedule[[#This Row],[PMT NO]]&lt;&gt;"",PaymentSchedule[[#This Row],[BEGINNING BALANCE]]*(InterestRate/PaymentsPerYear),"")</f>
        <v>329.20841288527436</v>
      </c>
      <c r="J23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46267.450793473792</v>
      </c>
      <c r="K238" s="15">
        <f>IF(PaymentSchedule[[#This Row],[PMT NO]]&lt;&gt;"",SUM(INDEX(PaymentSchedule[INTEREST],1,1):PaymentSchedule[[#This Row],[INTEREST]]),"")</f>
        <v>98447.803335024422</v>
      </c>
    </row>
    <row r="239" spans="2:11" x14ac:dyDescent="0.2">
      <c r="B239" s="11">
        <f>IF(LoanIsGood,IF(ROW()-ROW(PaymentSchedule[[#Headers],[PMT NO]])&gt;ScheduledNumberOfPayments,"",ROW()-ROW(PaymentSchedule[[#Headers],[PMT NO]])),"")</f>
        <v>228</v>
      </c>
      <c r="C239" s="13">
        <f>IF(PaymentSchedule[[#This Row],[PMT NO]]&lt;&gt;"",EOMONTH(LoanStartDate,ROW(PaymentSchedule[[#This Row],[PMT NO]])-ROW(PaymentSchedule[[#Headers],[PMT NO]])-2)+DAY(LoanStartDate),"")</f>
        <v>49706</v>
      </c>
      <c r="D239" s="15">
        <f>IF(PaymentSchedule[[#This Row],[PMT NO]]&lt;&gt;"",IF(ROW()-ROW(PaymentSchedule[[#Headers],[BEGINNING BALANCE]])=1,LoanAmount,INDEX(PaymentSchedule[ENDING BALANCE],ROW()-ROW(PaymentSchedule[[#Headers],[BEGINNING BALANCE]])-1)),"")</f>
        <v>46267.450793473792</v>
      </c>
      <c r="E239" s="15">
        <f>IF(PaymentSchedule[[#This Row],[PMT NO]]&lt;&gt;"",ScheduledPayment,"")</f>
        <v>538.23943850903356</v>
      </c>
      <c r="F23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39" s="15">
        <f>IF(PaymentSchedule[[#This Row],[PMT NO]]&lt;&gt;"",PaymentSchedule[[#This Row],[TOTAL PAYMENT]]-PaymentSchedule[[#This Row],[INTEREST]],"")</f>
        <v>210.51166205526084</v>
      </c>
      <c r="I239" s="15">
        <f>IF(PaymentSchedule[[#This Row],[PMT NO]]&lt;&gt;"",PaymentSchedule[[#This Row],[BEGINNING BALANCE]]*(InterestRate/PaymentsPerYear),"")</f>
        <v>327.72777645377272</v>
      </c>
      <c r="J23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46056.939131418534</v>
      </c>
      <c r="K239" s="15">
        <f>IF(PaymentSchedule[[#This Row],[PMT NO]]&lt;&gt;"",SUM(INDEX(PaymentSchedule[INTEREST],1,1):PaymentSchedule[[#This Row],[INTEREST]]),"")</f>
        <v>98775.531111478194</v>
      </c>
    </row>
    <row r="240" spans="2:11" x14ac:dyDescent="0.2">
      <c r="B240" s="11">
        <f>IF(LoanIsGood,IF(ROW()-ROW(PaymentSchedule[[#Headers],[PMT NO]])&gt;ScheduledNumberOfPayments,"",ROW()-ROW(PaymentSchedule[[#Headers],[PMT NO]])),"")</f>
        <v>229</v>
      </c>
      <c r="C240" s="13">
        <f>IF(PaymentSchedule[[#This Row],[PMT NO]]&lt;&gt;"",EOMONTH(LoanStartDate,ROW(PaymentSchedule[[#This Row],[PMT NO]])-ROW(PaymentSchedule[[#Headers],[PMT NO]])-2)+DAY(LoanStartDate),"")</f>
        <v>49735</v>
      </c>
      <c r="D240" s="15">
        <f>IF(PaymentSchedule[[#This Row],[PMT NO]]&lt;&gt;"",IF(ROW()-ROW(PaymentSchedule[[#Headers],[BEGINNING BALANCE]])=1,LoanAmount,INDEX(PaymentSchedule[ENDING BALANCE],ROW()-ROW(PaymentSchedule[[#Headers],[BEGINNING BALANCE]])-1)),"")</f>
        <v>46056.939131418534</v>
      </c>
      <c r="E240" s="15">
        <f>IF(PaymentSchedule[[#This Row],[PMT NO]]&lt;&gt;"",ScheduledPayment,"")</f>
        <v>538.23943850903356</v>
      </c>
      <c r="F24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0" s="15">
        <f>IF(PaymentSchedule[[#This Row],[PMT NO]]&lt;&gt;"",PaymentSchedule[[#This Row],[TOTAL PAYMENT]]-PaymentSchedule[[#This Row],[INTEREST]],"")</f>
        <v>212.00278632815224</v>
      </c>
      <c r="I240" s="15">
        <f>IF(PaymentSchedule[[#This Row],[PMT NO]]&lt;&gt;"",PaymentSchedule[[#This Row],[BEGINNING BALANCE]]*(InterestRate/PaymentsPerYear),"")</f>
        <v>326.23665218088132</v>
      </c>
      <c r="J24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45844.936345090384</v>
      </c>
      <c r="K240" s="15">
        <f>IF(PaymentSchedule[[#This Row],[PMT NO]]&lt;&gt;"",SUM(INDEX(PaymentSchedule[INTEREST],1,1):PaymentSchedule[[#This Row],[INTEREST]]),"")</f>
        <v>99101.767763659082</v>
      </c>
    </row>
    <row r="241" spans="2:11" x14ac:dyDescent="0.2">
      <c r="B241" s="11">
        <f>IF(LoanIsGood,IF(ROW()-ROW(PaymentSchedule[[#Headers],[PMT NO]])&gt;ScheduledNumberOfPayments,"",ROW()-ROW(PaymentSchedule[[#Headers],[PMT NO]])),"")</f>
        <v>230</v>
      </c>
      <c r="C241" s="13">
        <f>IF(PaymentSchedule[[#This Row],[PMT NO]]&lt;&gt;"",EOMONTH(LoanStartDate,ROW(PaymentSchedule[[#This Row],[PMT NO]])-ROW(PaymentSchedule[[#Headers],[PMT NO]])-2)+DAY(LoanStartDate),"")</f>
        <v>49766</v>
      </c>
      <c r="D241" s="15">
        <f>IF(PaymentSchedule[[#This Row],[PMT NO]]&lt;&gt;"",IF(ROW()-ROW(PaymentSchedule[[#Headers],[BEGINNING BALANCE]])=1,LoanAmount,INDEX(PaymentSchedule[ENDING BALANCE],ROW()-ROW(PaymentSchedule[[#Headers],[BEGINNING BALANCE]])-1)),"")</f>
        <v>45844.936345090384</v>
      </c>
      <c r="E241" s="15">
        <f>IF(PaymentSchedule[[#This Row],[PMT NO]]&lt;&gt;"",ScheduledPayment,"")</f>
        <v>538.23943850903356</v>
      </c>
      <c r="F24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1" s="15">
        <f>IF(PaymentSchedule[[#This Row],[PMT NO]]&lt;&gt;"",PaymentSchedule[[#This Row],[TOTAL PAYMENT]]-PaymentSchedule[[#This Row],[INTEREST]],"")</f>
        <v>213.50447273130999</v>
      </c>
      <c r="I241" s="15">
        <f>IF(PaymentSchedule[[#This Row],[PMT NO]]&lt;&gt;"",PaymentSchedule[[#This Row],[BEGINNING BALANCE]]*(InterestRate/PaymentsPerYear),"")</f>
        <v>324.73496577772357</v>
      </c>
      <c r="J24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45631.431872359077</v>
      </c>
      <c r="K241" s="15">
        <f>IF(PaymentSchedule[[#This Row],[PMT NO]]&lt;&gt;"",SUM(INDEX(PaymentSchedule[INTEREST],1,1):PaymentSchedule[[#This Row],[INTEREST]]),"")</f>
        <v>99426.502729436805</v>
      </c>
    </row>
    <row r="242" spans="2:11" x14ac:dyDescent="0.2">
      <c r="B242" s="11">
        <f>IF(LoanIsGood,IF(ROW()-ROW(PaymentSchedule[[#Headers],[PMT NO]])&gt;ScheduledNumberOfPayments,"",ROW()-ROW(PaymentSchedule[[#Headers],[PMT NO]])),"")</f>
        <v>231</v>
      </c>
      <c r="C242" s="13">
        <f>IF(PaymentSchedule[[#This Row],[PMT NO]]&lt;&gt;"",EOMONTH(LoanStartDate,ROW(PaymentSchedule[[#This Row],[PMT NO]])-ROW(PaymentSchedule[[#Headers],[PMT NO]])-2)+DAY(LoanStartDate),"")</f>
        <v>49796</v>
      </c>
      <c r="D242" s="15">
        <f>IF(PaymentSchedule[[#This Row],[PMT NO]]&lt;&gt;"",IF(ROW()-ROW(PaymentSchedule[[#Headers],[BEGINNING BALANCE]])=1,LoanAmount,INDEX(PaymentSchedule[ENDING BALANCE],ROW()-ROW(PaymentSchedule[[#Headers],[BEGINNING BALANCE]])-1)),"")</f>
        <v>45631.431872359077</v>
      </c>
      <c r="E242" s="15">
        <f>IF(PaymentSchedule[[#This Row],[PMT NO]]&lt;&gt;"",ScheduledPayment,"")</f>
        <v>538.23943850903356</v>
      </c>
      <c r="F24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2" s="15">
        <f>IF(PaymentSchedule[[#This Row],[PMT NO]]&lt;&gt;"",PaymentSchedule[[#This Row],[TOTAL PAYMENT]]-PaymentSchedule[[#This Row],[INTEREST]],"")</f>
        <v>215.01679607982339</v>
      </c>
      <c r="I242" s="15">
        <f>IF(PaymentSchedule[[#This Row],[PMT NO]]&lt;&gt;"",PaymentSchedule[[#This Row],[BEGINNING BALANCE]]*(InterestRate/PaymentsPerYear),"")</f>
        <v>323.22264242921017</v>
      </c>
      <c r="J24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45416.415076279256</v>
      </c>
      <c r="K242" s="15">
        <f>IF(PaymentSchedule[[#This Row],[PMT NO]]&lt;&gt;"",SUM(INDEX(PaymentSchedule[INTEREST],1,1):PaymentSchedule[[#This Row],[INTEREST]]),"")</f>
        <v>99749.725371866021</v>
      </c>
    </row>
    <row r="243" spans="2:11" x14ac:dyDescent="0.2">
      <c r="B243" s="11">
        <f>IF(LoanIsGood,IF(ROW()-ROW(PaymentSchedule[[#Headers],[PMT NO]])&gt;ScheduledNumberOfPayments,"",ROW()-ROW(PaymentSchedule[[#Headers],[PMT NO]])),"")</f>
        <v>232</v>
      </c>
      <c r="C243" s="13">
        <f>IF(PaymentSchedule[[#This Row],[PMT NO]]&lt;&gt;"",EOMONTH(LoanStartDate,ROW(PaymentSchedule[[#This Row],[PMT NO]])-ROW(PaymentSchedule[[#Headers],[PMT NO]])-2)+DAY(LoanStartDate),"")</f>
        <v>49827</v>
      </c>
      <c r="D243" s="15">
        <f>IF(PaymentSchedule[[#This Row],[PMT NO]]&lt;&gt;"",IF(ROW()-ROW(PaymentSchedule[[#Headers],[BEGINNING BALANCE]])=1,LoanAmount,INDEX(PaymentSchedule[ENDING BALANCE],ROW()-ROW(PaymentSchedule[[#Headers],[BEGINNING BALANCE]])-1)),"")</f>
        <v>45416.415076279256</v>
      </c>
      <c r="E243" s="15">
        <f>IF(PaymentSchedule[[#This Row],[PMT NO]]&lt;&gt;"",ScheduledPayment,"")</f>
        <v>538.23943850903356</v>
      </c>
      <c r="F24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3" s="15">
        <f>IF(PaymentSchedule[[#This Row],[PMT NO]]&lt;&gt;"",PaymentSchedule[[#This Row],[TOTAL PAYMENT]]-PaymentSchedule[[#This Row],[INTEREST]],"")</f>
        <v>216.53983171872216</v>
      </c>
      <c r="I243" s="15">
        <f>IF(PaymentSchedule[[#This Row],[PMT NO]]&lt;&gt;"",PaymentSchedule[[#This Row],[BEGINNING BALANCE]]*(InterestRate/PaymentsPerYear),"")</f>
        <v>321.69960679031141</v>
      </c>
      <c r="J24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45199.875244560535</v>
      </c>
      <c r="K243" s="15">
        <f>IF(PaymentSchedule[[#This Row],[PMT NO]]&lt;&gt;"",SUM(INDEX(PaymentSchedule[INTEREST],1,1):PaymentSchedule[[#This Row],[INTEREST]]),"")</f>
        <v>100071.42497865633</v>
      </c>
    </row>
    <row r="244" spans="2:11" x14ac:dyDescent="0.2">
      <c r="B244" s="11">
        <f>IF(LoanIsGood,IF(ROW()-ROW(PaymentSchedule[[#Headers],[PMT NO]])&gt;ScheduledNumberOfPayments,"",ROW()-ROW(PaymentSchedule[[#Headers],[PMT NO]])),"")</f>
        <v>233</v>
      </c>
      <c r="C244" s="13">
        <f>IF(PaymentSchedule[[#This Row],[PMT NO]]&lt;&gt;"",EOMONTH(LoanStartDate,ROW(PaymentSchedule[[#This Row],[PMT NO]])-ROW(PaymentSchedule[[#Headers],[PMT NO]])-2)+DAY(LoanStartDate),"")</f>
        <v>49857</v>
      </c>
      <c r="D244" s="15">
        <f>IF(PaymentSchedule[[#This Row],[PMT NO]]&lt;&gt;"",IF(ROW()-ROW(PaymentSchedule[[#Headers],[BEGINNING BALANCE]])=1,LoanAmount,INDEX(PaymentSchedule[ENDING BALANCE],ROW()-ROW(PaymentSchedule[[#Headers],[BEGINNING BALANCE]])-1)),"")</f>
        <v>45199.875244560535</v>
      </c>
      <c r="E244" s="15">
        <f>IF(PaymentSchedule[[#This Row],[PMT NO]]&lt;&gt;"",ScheduledPayment,"")</f>
        <v>538.23943850903356</v>
      </c>
      <c r="F24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4" s="15">
        <f>IF(PaymentSchedule[[#This Row],[PMT NO]]&lt;&gt;"",PaymentSchedule[[#This Row],[TOTAL PAYMENT]]-PaymentSchedule[[#This Row],[INTEREST]],"")</f>
        <v>218.07365552672974</v>
      </c>
      <c r="I244" s="15">
        <f>IF(PaymentSchedule[[#This Row],[PMT NO]]&lt;&gt;"",PaymentSchedule[[#This Row],[BEGINNING BALANCE]]*(InterestRate/PaymentsPerYear),"")</f>
        <v>320.16578298230382</v>
      </c>
      <c r="J24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44981.801589033807</v>
      </c>
      <c r="K244" s="15">
        <f>IF(PaymentSchedule[[#This Row],[PMT NO]]&lt;&gt;"",SUM(INDEX(PaymentSchedule[INTEREST],1,1):PaymentSchedule[[#This Row],[INTEREST]]),"")</f>
        <v>100391.59076163864</v>
      </c>
    </row>
    <row r="245" spans="2:11" x14ac:dyDescent="0.2">
      <c r="B245" s="11">
        <f>IF(LoanIsGood,IF(ROW()-ROW(PaymentSchedule[[#Headers],[PMT NO]])&gt;ScheduledNumberOfPayments,"",ROW()-ROW(PaymentSchedule[[#Headers],[PMT NO]])),"")</f>
        <v>234</v>
      </c>
      <c r="C245" s="13">
        <f>IF(PaymentSchedule[[#This Row],[PMT NO]]&lt;&gt;"",EOMONTH(LoanStartDate,ROW(PaymentSchedule[[#This Row],[PMT NO]])-ROW(PaymentSchedule[[#Headers],[PMT NO]])-2)+DAY(LoanStartDate),"")</f>
        <v>49888</v>
      </c>
      <c r="D245" s="15">
        <f>IF(PaymentSchedule[[#This Row],[PMT NO]]&lt;&gt;"",IF(ROW()-ROW(PaymentSchedule[[#Headers],[BEGINNING BALANCE]])=1,LoanAmount,INDEX(PaymentSchedule[ENDING BALANCE],ROW()-ROW(PaymentSchedule[[#Headers],[BEGINNING BALANCE]])-1)),"")</f>
        <v>44981.801589033807</v>
      </c>
      <c r="E245" s="15">
        <f>IF(PaymentSchedule[[#This Row],[PMT NO]]&lt;&gt;"",ScheduledPayment,"")</f>
        <v>538.23943850903356</v>
      </c>
      <c r="F24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5" s="15">
        <f>IF(PaymentSchedule[[#This Row],[PMT NO]]&lt;&gt;"",PaymentSchedule[[#This Row],[TOTAL PAYMENT]]-PaymentSchedule[[#This Row],[INTEREST]],"")</f>
        <v>219.61834392004408</v>
      </c>
      <c r="I245" s="15">
        <f>IF(PaymentSchedule[[#This Row],[PMT NO]]&lt;&gt;"",PaymentSchedule[[#This Row],[BEGINNING BALANCE]]*(InterestRate/PaymentsPerYear),"")</f>
        <v>318.62109458898948</v>
      </c>
      <c r="J24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44762.18324511376</v>
      </c>
      <c r="K245" s="15">
        <f>IF(PaymentSchedule[[#This Row],[PMT NO]]&lt;&gt;"",SUM(INDEX(PaymentSchedule[INTEREST],1,1):PaymentSchedule[[#This Row],[INTEREST]]),"")</f>
        <v>100710.21185622763</v>
      </c>
    </row>
    <row r="246" spans="2:11" x14ac:dyDescent="0.2">
      <c r="B246" s="11">
        <f>IF(LoanIsGood,IF(ROW()-ROW(PaymentSchedule[[#Headers],[PMT NO]])&gt;ScheduledNumberOfPayments,"",ROW()-ROW(PaymentSchedule[[#Headers],[PMT NO]])),"")</f>
        <v>235</v>
      </c>
      <c r="C246" s="13">
        <f>IF(PaymentSchedule[[#This Row],[PMT NO]]&lt;&gt;"",EOMONTH(LoanStartDate,ROW(PaymentSchedule[[#This Row],[PMT NO]])-ROW(PaymentSchedule[[#Headers],[PMT NO]])-2)+DAY(LoanStartDate),"")</f>
        <v>49919</v>
      </c>
      <c r="D246" s="15">
        <f>IF(PaymentSchedule[[#This Row],[PMT NO]]&lt;&gt;"",IF(ROW()-ROW(PaymentSchedule[[#Headers],[BEGINNING BALANCE]])=1,LoanAmount,INDEX(PaymentSchedule[ENDING BALANCE],ROW()-ROW(PaymentSchedule[[#Headers],[BEGINNING BALANCE]])-1)),"")</f>
        <v>44762.18324511376</v>
      </c>
      <c r="E246" s="15">
        <f>IF(PaymentSchedule[[#This Row],[PMT NO]]&lt;&gt;"",ScheduledPayment,"")</f>
        <v>538.23943850903356</v>
      </c>
      <c r="F24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6" s="15">
        <f>IF(PaymentSchedule[[#This Row],[PMT NO]]&lt;&gt;"",PaymentSchedule[[#This Row],[TOTAL PAYMENT]]-PaymentSchedule[[#This Row],[INTEREST]],"")</f>
        <v>221.17397385614441</v>
      </c>
      <c r="I246" s="15">
        <f>IF(PaymentSchedule[[#This Row],[PMT NO]]&lt;&gt;"",PaymentSchedule[[#This Row],[BEGINNING BALANCE]]*(InterestRate/PaymentsPerYear),"")</f>
        <v>317.06546465288915</v>
      </c>
      <c r="J24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44541.009271257615</v>
      </c>
      <c r="K246" s="15">
        <f>IF(PaymentSchedule[[#This Row],[PMT NO]]&lt;&gt;"",SUM(INDEX(PaymentSchedule[INTEREST],1,1):PaymentSchedule[[#This Row],[INTEREST]]),"")</f>
        <v>101027.27732088052</v>
      </c>
    </row>
    <row r="247" spans="2:11" x14ac:dyDescent="0.2">
      <c r="B247" s="11">
        <f>IF(LoanIsGood,IF(ROW()-ROW(PaymentSchedule[[#Headers],[PMT NO]])&gt;ScheduledNumberOfPayments,"",ROW()-ROW(PaymentSchedule[[#Headers],[PMT NO]])),"")</f>
        <v>236</v>
      </c>
      <c r="C247" s="13">
        <f>IF(PaymentSchedule[[#This Row],[PMT NO]]&lt;&gt;"",EOMONTH(LoanStartDate,ROW(PaymentSchedule[[#This Row],[PMT NO]])-ROW(PaymentSchedule[[#Headers],[PMT NO]])-2)+DAY(LoanStartDate),"")</f>
        <v>49949</v>
      </c>
      <c r="D247" s="15">
        <f>IF(PaymentSchedule[[#This Row],[PMT NO]]&lt;&gt;"",IF(ROW()-ROW(PaymentSchedule[[#Headers],[BEGINNING BALANCE]])=1,LoanAmount,INDEX(PaymentSchedule[ENDING BALANCE],ROW()-ROW(PaymentSchedule[[#Headers],[BEGINNING BALANCE]])-1)),"")</f>
        <v>44541.009271257615</v>
      </c>
      <c r="E247" s="15">
        <f>IF(PaymentSchedule[[#This Row],[PMT NO]]&lt;&gt;"",ScheduledPayment,"")</f>
        <v>538.23943850903356</v>
      </c>
      <c r="F24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7" s="15">
        <f>IF(PaymentSchedule[[#This Row],[PMT NO]]&lt;&gt;"",PaymentSchedule[[#This Row],[TOTAL PAYMENT]]-PaymentSchedule[[#This Row],[INTEREST]],"")</f>
        <v>222.74062283762544</v>
      </c>
      <c r="I247" s="15">
        <f>IF(PaymentSchedule[[#This Row],[PMT NO]]&lt;&gt;"",PaymentSchedule[[#This Row],[BEGINNING BALANCE]]*(InterestRate/PaymentsPerYear),"")</f>
        <v>315.49881567140812</v>
      </c>
      <c r="J24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44318.268648419988</v>
      </c>
      <c r="K247" s="15">
        <f>IF(PaymentSchedule[[#This Row],[PMT NO]]&lt;&gt;"",SUM(INDEX(PaymentSchedule[INTEREST],1,1):PaymentSchedule[[#This Row],[INTEREST]]),"")</f>
        <v>101342.77613655193</v>
      </c>
    </row>
    <row r="248" spans="2:11" x14ac:dyDescent="0.2">
      <c r="B248" s="11">
        <f>IF(LoanIsGood,IF(ROW()-ROW(PaymentSchedule[[#Headers],[PMT NO]])&gt;ScheduledNumberOfPayments,"",ROW()-ROW(PaymentSchedule[[#Headers],[PMT NO]])),"")</f>
        <v>237</v>
      </c>
      <c r="C248" s="13">
        <f>IF(PaymentSchedule[[#This Row],[PMT NO]]&lt;&gt;"",EOMONTH(LoanStartDate,ROW(PaymentSchedule[[#This Row],[PMT NO]])-ROW(PaymentSchedule[[#Headers],[PMT NO]])-2)+DAY(LoanStartDate),"")</f>
        <v>49980</v>
      </c>
      <c r="D248" s="15">
        <f>IF(PaymentSchedule[[#This Row],[PMT NO]]&lt;&gt;"",IF(ROW()-ROW(PaymentSchedule[[#Headers],[BEGINNING BALANCE]])=1,LoanAmount,INDEX(PaymentSchedule[ENDING BALANCE],ROW()-ROW(PaymentSchedule[[#Headers],[BEGINNING BALANCE]])-1)),"")</f>
        <v>44318.268648419988</v>
      </c>
      <c r="E248" s="15">
        <f>IF(PaymentSchedule[[#This Row],[PMT NO]]&lt;&gt;"",ScheduledPayment,"")</f>
        <v>538.23943850903356</v>
      </c>
      <c r="F24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8" s="15">
        <f>IF(PaymentSchedule[[#This Row],[PMT NO]]&lt;&gt;"",PaymentSchedule[[#This Row],[TOTAL PAYMENT]]-PaymentSchedule[[#This Row],[INTEREST]],"")</f>
        <v>224.3183689160586</v>
      </c>
      <c r="I248" s="15">
        <f>IF(PaymentSchedule[[#This Row],[PMT NO]]&lt;&gt;"",PaymentSchedule[[#This Row],[BEGINNING BALANCE]]*(InterestRate/PaymentsPerYear),"")</f>
        <v>313.92106959297496</v>
      </c>
      <c r="J24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44093.95027950393</v>
      </c>
      <c r="K248" s="15">
        <f>IF(PaymentSchedule[[#This Row],[PMT NO]]&lt;&gt;"",SUM(INDEX(PaymentSchedule[INTEREST],1,1):PaymentSchedule[[#This Row],[INTEREST]]),"")</f>
        <v>101656.69720614491</v>
      </c>
    </row>
    <row r="249" spans="2:11" x14ac:dyDescent="0.2">
      <c r="B249" s="11">
        <f>IF(LoanIsGood,IF(ROW()-ROW(PaymentSchedule[[#Headers],[PMT NO]])&gt;ScheduledNumberOfPayments,"",ROW()-ROW(PaymentSchedule[[#Headers],[PMT NO]])),"")</f>
        <v>238</v>
      </c>
      <c r="C249" s="13">
        <f>IF(PaymentSchedule[[#This Row],[PMT NO]]&lt;&gt;"",EOMONTH(LoanStartDate,ROW(PaymentSchedule[[#This Row],[PMT NO]])-ROW(PaymentSchedule[[#Headers],[PMT NO]])-2)+DAY(LoanStartDate),"")</f>
        <v>50010</v>
      </c>
      <c r="D249" s="15">
        <f>IF(PaymentSchedule[[#This Row],[PMT NO]]&lt;&gt;"",IF(ROW()-ROW(PaymentSchedule[[#Headers],[BEGINNING BALANCE]])=1,LoanAmount,INDEX(PaymentSchedule[ENDING BALANCE],ROW()-ROW(PaymentSchedule[[#Headers],[BEGINNING BALANCE]])-1)),"")</f>
        <v>44093.95027950393</v>
      </c>
      <c r="E249" s="15">
        <f>IF(PaymentSchedule[[#This Row],[PMT NO]]&lt;&gt;"",ScheduledPayment,"")</f>
        <v>538.23943850903356</v>
      </c>
      <c r="F24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49" s="15">
        <f>IF(PaymentSchedule[[#This Row],[PMT NO]]&lt;&gt;"",PaymentSchedule[[#This Row],[TOTAL PAYMENT]]-PaymentSchedule[[#This Row],[INTEREST]],"")</f>
        <v>225.9072906958807</v>
      </c>
      <c r="I249" s="15">
        <f>IF(PaymentSchedule[[#This Row],[PMT NO]]&lt;&gt;"",PaymentSchedule[[#This Row],[BEGINNING BALANCE]]*(InterestRate/PaymentsPerYear),"")</f>
        <v>312.33214781315286</v>
      </c>
      <c r="J24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43868.042988808047</v>
      </c>
      <c r="K249" s="15">
        <f>IF(PaymentSchedule[[#This Row],[PMT NO]]&lt;&gt;"",SUM(INDEX(PaymentSchedule[INTEREST],1,1):PaymentSchedule[[#This Row],[INTEREST]]),"")</f>
        <v>101969.02935395806</v>
      </c>
    </row>
    <row r="250" spans="2:11" x14ac:dyDescent="0.2">
      <c r="B250" s="11">
        <f>IF(LoanIsGood,IF(ROW()-ROW(PaymentSchedule[[#Headers],[PMT NO]])&gt;ScheduledNumberOfPayments,"",ROW()-ROW(PaymentSchedule[[#Headers],[PMT NO]])),"")</f>
        <v>239</v>
      </c>
      <c r="C250" s="13">
        <f>IF(PaymentSchedule[[#This Row],[PMT NO]]&lt;&gt;"",EOMONTH(LoanStartDate,ROW(PaymentSchedule[[#This Row],[PMT NO]])-ROW(PaymentSchedule[[#Headers],[PMT NO]])-2)+DAY(LoanStartDate),"")</f>
        <v>50041</v>
      </c>
      <c r="D250" s="15">
        <f>IF(PaymentSchedule[[#This Row],[PMT NO]]&lt;&gt;"",IF(ROW()-ROW(PaymentSchedule[[#Headers],[BEGINNING BALANCE]])=1,LoanAmount,INDEX(PaymentSchedule[ENDING BALANCE],ROW()-ROW(PaymentSchedule[[#Headers],[BEGINNING BALANCE]])-1)),"")</f>
        <v>43868.042988808047</v>
      </c>
      <c r="E250" s="15">
        <f>IF(PaymentSchedule[[#This Row],[PMT NO]]&lt;&gt;"",ScheduledPayment,"")</f>
        <v>538.23943850903356</v>
      </c>
      <c r="F25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0" s="15">
        <f>IF(PaymentSchedule[[#This Row],[PMT NO]]&lt;&gt;"",PaymentSchedule[[#This Row],[TOTAL PAYMENT]]-PaymentSchedule[[#This Row],[INTEREST]],"")</f>
        <v>227.50746733830988</v>
      </c>
      <c r="I250" s="15">
        <f>IF(PaymentSchedule[[#This Row],[PMT NO]]&lt;&gt;"",PaymentSchedule[[#This Row],[BEGINNING BALANCE]]*(InterestRate/PaymentsPerYear),"")</f>
        <v>310.73197117072368</v>
      </c>
      <c r="J25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43640.535521469734</v>
      </c>
      <c r="K250" s="15">
        <f>IF(PaymentSchedule[[#This Row],[PMT NO]]&lt;&gt;"",SUM(INDEX(PaymentSchedule[INTEREST],1,1):PaymentSchedule[[#This Row],[INTEREST]]),"")</f>
        <v>102279.76132512878</v>
      </c>
    </row>
    <row r="251" spans="2:11" x14ac:dyDescent="0.2">
      <c r="B251" s="11">
        <f>IF(LoanIsGood,IF(ROW()-ROW(PaymentSchedule[[#Headers],[PMT NO]])&gt;ScheduledNumberOfPayments,"",ROW()-ROW(PaymentSchedule[[#Headers],[PMT NO]])),"")</f>
        <v>240</v>
      </c>
      <c r="C251" s="13">
        <f>IF(PaymentSchedule[[#This Row],[PMT NO]]&lt;&gt;"",EOMONTH(LoanStartDate,ROW(PaymentSchedule[[#This Row],[PMT NO]])-ROW(PaymentSchedule[[#Headers],[PMT NO]])-2)+DAY(LoanStartDate),"")</f>
        <v>50072</v>
      </c>
      <c r="D251" s="15">
        <f>IF(PaymentSchedule[[#This Row],[PMT NO]]&lt;&gt;"",IF(ROW()-ROW(PaymentSchedule[[#Headers],[BEGINNING BALANCE]])=1,LoanAmount,INDEX(PaymentSchedule[ENDING BALANCE],ROW()-ROW(PaymentSchedule[[#Headers],[BEGINNING BALANCE]])-1)),"")</f>
        <v>43640.535521469734</v>
      </c>
      <c r="E251" s="15">
        <f>IF(PaymentSchedule[[#This Row],[PMT NO]]&lt;&gt;"",ScheduledPayment,"")</f>
        <v>538.23943850903356</v>
      </c>
      <c r="F25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1" s="15">
        <f>IF(PaymentSchedule[[#This Row],[PMT NO]]&lt;&gt;"",PaymentSchedule[[#This Row],[TOTAL PAYMENT]]-PaymentSchedule[[#This Row],[INTEREST]],"")</f>
        <v>229.11897856528958</v>
      </c>
      <c r="I251" s="15">
        <f>IF(PaymentSchedule[[#This Row],[PMT NO]]&lt;&gt;"",PaymentSchedule[[#This Row],[BEGINNING BALANCE]]*(InterestRate/PaymentsPerYear),"")</f>
        <v>309.12045994374398</v>
      </c>
      <c r="J25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43411.416542904444</v>
      </c>
      <c r="K251" s="15">
        <f>IF(PaymentSchedule[[#This Row],[PMT NO]]&lt;&gt;"",SUM(INDEX(PaymentSchedule[INTEREST],1,1):PaymentSchedule[[#This Row],[INTEREST]]),"")</f>
        <v>102588.88178507253</v>
      </c>
    </row>
    <row r="252" spans="2:11" x14ac:dyDescent="0.2">
      <c r="B252" s="11">
        <f>IF(LoanIsGood,IF(ROW()-ROW(PaymentSchedule[[#Headers],[PMT NO]])&gt;ScheduledNumberOfPayments,"",ROW()-ROW(PaymentSchedule[[#Headers],[PMT NO]])),"")</f>
        <v>241</v>
      </c>
      <c r="C252" s="13">
        <f>IF(PaymentSchedule[[#This Row],[PMT NO]]&lt;&gt;"",EOMONTH(LoanStartDate,ROW(PaymentSchedule[[#This Row],[PMT NO]])-ROW(PaymentSchedule[[#Headers],[PMT NO]])-2)+DAY(LoanStartDate),"")</f>
        <v>50100</v>
      </c>
      <c r="D252" s="15">
        <f>IF(PaymentSchedule[[#This Row],[PMT NO]]&lt;&gt;"",IF(ROW()-ROW(PaymentSchedule[[#Headers],[BEGINNING BALANCE]])=1,LoanAmount,INDEX(PaymentSchedule[ENDING BALANCE],ROW()-ROW(PaymentSchedule[[#Headers],[BEGINNING BALANCE]])-1)),"")</f>
        <v>43411.416542904444</v>
      </c>
      <c r="E252" s="15">
        <f>IF(PaymentSchedule[[#This Row],[PMT NO]]&lt;&gt;"",ScheduledPayment,"")</f>
        <v>538.23943850903356</v>
      </c>
      <c r="F25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2" s="15">
        <f>IF(PaymentSchedule[[#This Row],[PMT NO]]&lt;&gt;"",PaymentSchedule[[#This Row],[TOTAL PAYMENT]]-PaymentSchedule[[#This Row],[INTEREST]],"")</f>
        <v>230.74190466346039</v>
      </c>
      <c r="I252" s="15">
        <f>IF(PaymentSchedule[[#This Row],[PMT NO]]&lt;&gt;"",PaymentSchedule[[#This Row],[BEGINNING BALANCE]]*(InterestRate/PaymentsPerYear),"")</f>
        <v>307.49753384557317</v>
      </c>
      <c r="J25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43180.674638240984</v>
      </c>
      <c r="K252" s="15">
        <f>IF(PaymentSchedule[[#This Row],[PMT NO]]&lt;&gt;"",SUM(INDEX(PaymentSchedule[INTEREST],1,1):PaymentSchedule[[#This Row],[INTEREST]]),"")</f>
        <v>102896.3793189181</v>
      </c>
    </row>
    <row r="253" spans="2:11" x14ac:dyDescent="0.2">
      <c r="B253" s="11">
        <f>IF(LoanIsGood,IF(ROW()-ROW(PaymentSchedule[[#Headers],[PMT NO]])&gt;ScheduledNumberOfPayments,"",ROW()-ROW(PaymentSchedule[[#Headers],[PMT NO]])),"")</f>
        <v>242</v>
      </c>
      <c r="C253" s="13">
        <f>IF(PaymentSchedule[[#This Row],[PMT NO]]&lt;&gt;"",EOMONTH(LoanStartDate,ROW(PaymentSchedule[[#This Row],[PMT NO]])-ROW(PaymentSchedule[[#Headers],[PMT NO]])-2)+DAY(LoanStartDate),"")</f>
        <v>50131</v>
      </c>
      <c r="D253" s="15">
        <f>IF(PaymentSchedule[[#This Row],[PMT NO]]&lt;&gt;"",IF(ROW()-ROW(PaymentSchedule[[#Headers],[BEGINNING BALANCE]])=1,LoanAmount,INDEX(PaymentSchedule[ENDING BALANCE],ROW()-ROW(PaymentSchedule[[#Headers],[BEGINNING BALANCE]])-1)),"")</f>
        <v>43180.674638240984</v>
      </c>
      <c r="E253" s="15">
        <f>IF(PaymentSchedule[[#This Row],[PMT NO]]&lt;&gt;"",ScheduledPayment,"")</f>
        <v>538.23943850903356</v>
      </c>
      <c r="F25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3" s="15">
        <f>IF(PaymentSchedule[[#This Row],[PMT NO]]&lt;&gt;"",PaymentSchedule[[#This Row],[TOTAL PAYMENT]]-PaymentSchedule[[#This Row],[INTEREST]],"")</f>
        <v>232.37632648815992</v>
      </c>
      <c r="I253" s="15">
        <f>IF(PaymentSchedule[[#This Row],[PMT NO]]&lt;&gt;"",PaymentSchedule[[#This Row],[BEGINNING BALANCE]]*(InterestRate/PaymentsPerYear),"")</f>
        <v>305.86311202087364</v>
      </c>
      <c r="J25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42948.298311752827</v>
      </c>
      <c r="K253" s="15">
        <f>IF(PaymentSchedule[[#This Row],[PMT NO]]&lt;&gt;"",SUM(INDEX(PaymentSchedule[INTEREST],1,1):PaymentSchedule[[#This Row],[INTEREST]]),"")</f>
        <v>103202.24243093898</v>
      </c>
    </row>
    <row r="254" spans="2:11" x14ac:dyDescent="0.2">
      <c r="B254" s="11">
        <f>IF(LoanIsGood,IF(ROW()-ROW(PaymentSchedule[[#Headers],[PMT NO]])&gt;ScheduledNumberOfPayments,"",ROW()-ROW(PaymentSchedule[[#Headers],[PMT NO]])),"")</f>
        <v>243</v>
      </c>
      <c r="C254" s="13">
        <f>IF(PaymentSchedule[[#This Row],[PMT NO]]&lt;&gt;"",EOMONTH(LoanStartDate,ROW(PaymentSchedule[[#This Row],[PMT NO]])-ROW(PaymentSchedule[[#Headers],[PMT NO]])-2)+DAY(LoanStartDate),"")</f>
        <v>50161</v>
      </c>
      <c r="D254" s="15">
        <f>IF(PaymentSchedule[[#This Row],[PMT NO]]&lt;&gt;"",IF(ROW()-ROW(PaymentSchedule[[#Headers],[BEGINNING BALANCE]])=1,LoanAmount,INDEX(PaymentSchedule[ENDING BALANCE],ROW()-ROW(PaymentSchedule[[#Headers],[BEGINNING BALANCE]])-1)),"")</f>
        <v>42948.298311752827</v>
      </c>
      <c r="E254" s="15">
        <f>IF(PaymentSchedule[[#This Row],[PMT NO]]&lt;&gt;"",ScheduledPayment,"")</f>
        <v>538.23943850903356</v>
      </c>
      <c r="F25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4" s="15">
        <f>IF(PaymentSchedule[[#This Row],[PMT NO]]&lt;&gt;"",PaymentSchedule[[#This Row],[TOTAL PAYMENT]]-PaymentSchedule[[#This Row],[INTEREST]],"")</f>
        <v>234.02232546745103</v>
      </c>
      <c r="I254" s="15">
        <f>IF(PaymentSchedule[[#This Row],[PMT NO]]&lt;&gt;"",PaymentSchedule[[#This Row],[BEGINNING BALANCE]]*(InterestRate/PaymentsPerYear),"")</f>
        <v>304.21711304158254</v>
      </c>
      <c r="J25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42714.275986285378</v>
      </c>
      <c r="K254" s="15">
        <f>IF(PaymentSchedule[[#This Row],[PMT NO]]&lt;&gt;"",SUM(INDEX(PaymentSchedule[INTEREST],1,1):PaymentSchedule[[#This Row],[INTEREST]]),"")</f>
        <v>103506.45954398056</v>
      </c>
    </row>
    <row r="255" spans="2:11" x14ac:dyDescent="0.2">
      <c r="B255" s="11">
        <f>IF(LoanIsGood,IF(ROW()-ROW(PaymentSchedule[[#Headers],[PMT NO]])&gt;ScheduledNumberOfPayments,"",ROW()-ROW(PaymentSchedule[[#Headers],[PMT NO]])),"")</f>
        <v>244</v>
      </c>
      <c r="C255" s="13">
        <f>IF(PaymentSchedule[[#This Row],[PMT NO]]&lt;&gt;"",EOMONTH(LoanStartDate,ROW(PaymentSchedule[[#This Row],[PMT NO]])-ROW(PaymentSchedule[[#Headers],[PMT NO]])-2)+DAY(LoanStartDate),"")</f>
        <v>50192</v>
      </c>
      <c r="D255" s="15">
        <f>IF(PaymentSchedule[[#This Row],[PMT NO]]&lt;&gt;"",IF(ROW()-ROW(PaymentSchedule[[#Headers],[BEGINNING BALANCE]])=1,LoanAmount,INDEX(PaymentSchedule[ENDING BALANCE],ROW()-ROW(PaymentSchedule[[#Headers],[BEGINNING BALANCE]])-1)),"")</f>
        <v>42714.275986285378</v>
      </c>
      <c r="E255" s="15">
        <f>IF(PaymentSchedule[[#This Row],[PMT NO]]&lt;&gt;"",ScheduledPayment,"")</f>
        <v>538.23943850903356</v>
      </c>
      <c r="F25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5" s="15">
        <f>IF(PaymentSchedule[[#This Row],[PMT NO]]&lt;&gt;"",PaymentSchedule[[#This Row],[TOTAL PAYMENT]]-PaymentSchedule[[#This Row],[INTEREST]],"")</f>
        <v>235.67998360617878</v>
      </c>
      <c r="I255" s="15">
        <f>IF(PaymentSchedule[[#This Row],[PMT NO]]&lt;&gt;"",PaymentSchedule[[#This Row],[BEGINNING BALANCE]]*(InterestRate/PaymentsPerYear),"")</f>
        <v>302.55945490285478</v>
      </c>
      <c r="J25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42478.596002679202</v>
      </c>
      <c r="K255" s="15">
        <f>IF(PaymentSchedule[[#This Row],[PMT NO]]&lt;&gt;"",SUM(INDEX(PaymentSchedule[INTEREST],1,1):PaymentSchedule[[#This Row],[INTEREST]]),"")</f>
        <v>103809.01899888342</v>
      </c>
    </row>
    <row r="256" spans="2:11" x14ac:dyDescent="0.2">
      <c r="B256" s="11">
        <f>IF(LoanIsGood,IF(ROW()-ROW(PaymentSchedule[[#Headers],[PMT NO]])&gt;ScheduledNumberOfPayments,"",ROW()-ROW(PaymentSchedule[[#Headers],[PMT NO]])),"")</f>
        <v>245</v>
      </c>
      <c r="C256" s="13">
        <f>IF(PaymentSchedule[[#This Row],[PMT NO]]&lt;&gt;"",EOMONTH(LoanStartDate,ROW(PaymentSchedule[[#This Row],[PMT NO]])-ROW(PaymentSchedule[[#Headers],[PMT NO]])-2)+DAY(LoanStartDate),"")</f>
        <v>50222</v>
      </c>
      <c r="D256" s="15">
        <f>IF(PaymentSchedule[[#This Row],[PMT NO]]&lt;&gt;"",IF(ROW()-ROW(PaymentSchedule[[#Headers],[BEGINNING BALANCE]])=1,LoanAmount,INDEX(PaymentSchedule[ENDING BALANCE],ROW()-ROW(PaymentSchedule[[#Headers],[BEGINNING BALANCE]])-1)),"")</f>
        <v>42478.596002679202</v>
      </c>
      <c r="E256" s="15">
        <f>IF(PaymentSchedule[[#This Row],[PMT NO]]&lt;&gt;"",ScheduledPayment,"")</f>
        <v>538.23943850903356</v>
      </c>
      <c r="F25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6" s="15">
        <f>IF(PaymentSchedule[[#This Row],[PMT NO]]&lt;&gt;"",PaymentSchedule[[#This Row],[TOTAL PAYMENT]]-PaymentSchedule[[#This Row],[INTEREST]],"")</f>
        <v>237.34938349005586</v>
      </c>
      <c r="I256" s="15">
        <f>IF(PaymentSchedule[[#This Row],[PMT NO]]&lt;&gt;"",PaymentSchedule[[#This Row],[BEGINNING BALANCE]]*(InterestRate/PaymentsPerYear),"")</f>
        <v>300.89005501897771</v>
      </c>
      <c r="J25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42241.246619189144</v>
      </c>
      <c r="K256" s="15">
        <f>IF(PaymentSchedule[[#This Row],[PMT NO]]&lt;&gt;"",SUM(INDEX(PaymentSchedule[INTEREST],1,1):PaymentSchedule[[#This Row],[INTEREST]]),"")</f>
        <v>104109.90905390239</v>
      </c>
    </row>
    <row r="257" spans="2:11" x14ac:dyDescent="0.2">
      <c r="B257" s="11">
        <f>IF(LoanIsGood,IF(ROW()-ROW(PaymentSchedule[[#Headers],[PMT NO]])&gt;ScheduledNumberOfPayments,"",ROW()-ROW(PaymentSchedule[[#Headers],[PMT NO]])),"")</f>
        <v>246</v>
      </c>
      <c r="C257" s="13">
        <f>IF(PaymentSchedule[[#This Row],[PMT NO]]&lt;&gt;"",EOMONTH(LoanStartDate,ROW(PaymentSchedule[[#This Row],[PMT NO]])-ROW(PaymentSchedule[[#Headers],[PMT NO]])-2)+DAY(LoanStartDate),"")</f>
        <v>50253</v>
      </c>
      <c r="D257" s="15">
        <f>IF(PaymentSchedule[[#This Row],[PMT NO]]&lt;&gt;"",IF(ROW()-ROW(PaymentSchedule[[#Headers],[BEGINNING BALANCE]])=1,LoanAmount,INDEX(PaymentSchedule[ENDING BALANCE],ROW()-ROW(PaymentSchedule[[#Headers],[BEGINNING BALANCE]])-1)),"")</f>
        <v>42241.246619189144</v>
      </c>
      <c r="E257" s="15">
        <f>IF(PaymentSchedule[[#This Row],[PMT NO]]&lt;&gt;"",ScheduledPayment,"")</f>
        <v>538.23943850903356</v>
      </c>
      <c r="F25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7" s="15">
        <f>IF(PaymentSchedule[[#This Row],[PMT NO]]&lt;&gt;"",PaymentSchedule[[#This Row],[TOTAL PAYMENT]]-PaymentSchedule[[#This Row],[INTEREST]],"")</f>
        <v>239.03060828977709</v>
      </c>
      <c r="I257" s="15">
        <f>IF(PaymentSchedule[[#This Row],[PMT NO]]&lt;&gt;"",PaymentSchedule[[#This Row],[BEGINNING BALANCE]]*(InterestRate/PaymentsPerYear),"")</f>
        <v>299.20883021925647</v>
      </c>
      <c r="J25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42002.216010899363</v>
      </c>
      <c r="K257" s="15">
        <f>IF(PaymentSchedule[[#This Row],[PMT NO]]&lt;&gt;"",SUM(INDEX(PaymentSchedule[INTEREST],1,1):PaymentSchedule[[#This Row],[INTEREST]]),"")</f>
        <v>104409.11788412165</v>
      </c>
    </row>
    <row r="258" spans="2:11" x14ac:dyDescent="0.2">
      <c r="B258" s="11">
        <f>IF(LoanIsGood,IF(ROW()-ROW(PaymentSchedule[[#Headers],[PMT NO]])&gt;ScheduledNumberOfPayments,"",ROW()-ROW(PaymentSchedule[[#Headers],[PMT NO]])),"")</f>
        <v>247</v>
      </c>
      <c r="C258" s="13">
        <f>IF(PaymentSchedule[[#This Row],[PMT NO]]&lt;&gt;"",EOMONTH(LoanStartDate,ROW(PaymentSchedule[[#This Row],[PMT NO]])-ROW(PaymentSchedule[[#Headers],[PMT NO]])-2)+DAY(LoanStartDate),"")</f>
        <v>50284</v>
      </c>
      <c r="D258" s="15">
        <f>IF(PaymentSchedule[[#This Row],[PMT NO]]&lt;&gt;"",IF(ROW()-ROW(PaymentSchedule[[#Headers],[BEGINNING BALANCE]])=1,LoanAmount,INDEX(PaymentSchedule[ENDING BALANCE],ROW()-ROW(PaymentSchedule[[#Headers],[BEGINNING BALANCE]])-1)),"")</f>
        <v>42002.216010899363</v>
      </c>
      <c r="E258" s="15">
        <f>IF(PaymentSchedule[[#This Row],[PMT NO]]&lt;&gt;"",ScheduledPayment,"")</f>
        <v>538.23943850903356</v>
      </c>
      <c r="F25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8" s="15">
        <f>IF(PaymentSchedule[[#This Row],[PMT NO]]&lt;&gt;"",PaymentSchedule[[#This Row],[TOTAL PAYMENT]]-PaymentSchedule[[#This Row],[INTEREST]],"")</f>
        <v>240.72374176516303</v>
      </c>
      <c r="I258" s="15">
        <f>IF(PaymentSchedule[[#This Row],[PMT NO]]&lt;&gt;"",PaymentSchedule[[#This Row],[BEGINNING BALANCE]]*(InterestRate/PaymentsPerYear),"")</f>
        <v>297.51569674387054</v>
      </c>
      <c r="J25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41761.4922691342</v>
      </c>
      <c r="K258" s="15">
        <f>IF(PaymentSchedule[[#This Row],[PMT NO]]&lt;&gt;"",SUM(INDEX(PaymentSchedule[INTEREST],1,1):PaymentSchedule[[#This Row],[INTEREST]]),"")</f>
        <v>104706.63358086551</v>
      </c>
    </row>
    <row r="259" spans="2:11" x14ac:dyDescent="0.2">
      <c r="B259" s="11">
        <f>IF(LoanIsGood,IF(ROW()-ROW(PaymentSchedule[[#Headers],[PMT NO]])&gt;ScheduledNumberOfPayments,"",ROW()-ROW(PaymentSchedule[[#Headers],[PMT NO]])),"")</f>
        <v>248</v>
      </c>
      <c r="C259" s="13">
        <f>IF(PaymentSchedule[[#This Row],[PMT NO]]&lt;&gt;"",EOMONTH(LoanStartDate,ROW(PaymentSchedule[[#This Row],[PMT NO]])-ROW(PaymentSchedule[[#Headers],[PMT NO]])-2)+DAY(LoanStartDate),"")</f>
        <v>50314</v>
      </c>
      <c r="D259" s="15">
        <f>IF(PaymentSchedule[[#This Row],[PMT NO]]&lt;&gt;"",IF(ROW()-ROW(PaymentSchedule[[#Headers],[BEGINNING BALANCE]])=1,LoanAmount,INDEX(PaymentSchedule[ENDING BALANCE],ROW()-ROW(PaymentSchedule[[#Headers],[BEGINNING BALANCE]])-1)),"")</f>
        <v>41761.4922691342</v>
      </c>
      <c r="E259" s="15">
        <f>IF(PaymentSchedule[[#This Row],[PMT NO]]&lt;&gt;"",ScheduledPayment,"")</f>
        <v>538.23943850903356</v>
      </c>
      <c r="F25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59" s="15">
        <f>IF(PaymentSchedule[[#This Row],[PMT NO]]&lt;&gt;"",PaymentSchedule[[#This Row],[TOTAL PAYMENT]]-PaymentSchedule[[#This Row],[INTEREST]],"")</f>
        <v>242.42886826933295</v>
      </c>
      <c r="I259" s="15">
        <f>IF(PaymentSchedule[[#This Row],[PMT NO]]&lt;&gt;"",PaymentSchedule[[#This Row],[BEGINNING BALANCE]]*(InterestRate/PaymentsPerYear),"")</f>
        <v>295.81057023970061</v>
      </c>
      <c r="J25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41519.06340086487</v>
      </c>
      <c r="K259" s="15">
        <f>IF(PaymentSchedule[[#This Row],[PMT NO]]&lt;&gt;"",SUM(INDEX(PaymentSchedule[INTEREST],1,1):PaymentSchedule[[#This Row],[INTEREST]]),"")</f>
        <v>105002.44415110521</v>
      </c>
    </row>
    <row r="260" spans="2:11" x14ac:dyDescent="0.2">
      <c r="B260" s="11">
        <f>IF(LoanIsGood,IF(ROW()-ROW(PaymentSchedule[[#Headers],[PMT NO]])&gt;ScheduledNumberOfPayments,"",ROW()-ROW(PaymentSchedule[[#Headers],[PMT NO]])),"")</f>
        <v>249</v>
      </c>
      <c r="C260" s="13">
        <f>IF(PaymentSchedule[[#This Row],[PMT NO]]&lt;&gt;"",EOMONTH(LoanStartDate,ROW(PaymentSchedule[[#This Row],[PMT NO]])-ROW(PaymentSchedule[[#Headers],[PMT NO]])-2)+DAY(LoanStartDate),"")</f>
        <v>50345</v>
      </c>
      <c r="D260" s="15">
        <f>IF(PaymentSchedule[[#This Row],[PMT NO]]&lt;&gt;"",IF(ROW()-ROW(PaymentSchedule[[#Headers],[BEGINNING BALANCE]])=1,LoanAmount,INDEX(PaymentSchedule[ENDING BALANCE],ROW()-ROW(PaymentSchedule[[#Headers],[BEGINNING BALANCE]])-1)),"")</f>
        <v>41519.06340086487</v>
      </c>
      <c r="E260" s="15">
        <f>IF(PaymentSchedule[[#This Row],[PMT NO]]&lt;&gt;"",ScheduledPayment,"")</f>
        <v>538.23943850903356</v>
      </c>
      <c r="F26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0" s="15">
        <f>IF(PaymentSchedule[[#This Row],[PMT NO]]&lt;&gt;"",PaymentSchedule[[#This Row],[TOTAL PAYMENT]]-PaymentSchedule[[#This Row],[INTEREST]],"")</f>
        <v>244.1460727529074</v>
      </c>
      <c r="I260" s="15">
        <f>IF(PaymentSchedule[[#This Row],[PMT NO]]&lt;&gt;"",PaymentSchedule[[#This Row],[BEGINNING BALANCE]]*(InterestRate/PaymentsPerYear),"")</f>
        <v>294.09336575612616</v>
      </c>
      <c r="J26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41274.917328111966</v>
      </c>
      <c r="K260" s="15">
        <f>IF(PaymentSchedule[[#This Row],[PMT NO]]&lt;&gt;"",SUM(INDEX(PaymentSchedule[INTEREST],1,1):PaymentSchedule[[#This Row],[INTEREST]]),"")</f>
        <v>105296.53751686134</v>
      </c>
    </row>
    <row r="261" spans="2:11" x14ac:dyDescent="0.2">
      <c r="B261" s="11">
        <f>IF(LoanIsGood,IF(ROW()-ROW(PaymentSchedule[[#Headers],[PMT NO]])&gt;ScheduledNumberOfPayments,"",ROW()-ROW(PaymentSchedule[[#Headers],[PMT NO]])),"")</f>
        <v>250</v>
      </c>
      <c r="C261" s="13">
        <f>IF(PaymentSchedule[[#This Row],[PMT NO]]&lt;&gt;"",EOMONTH(LoanStartDate,ROW(PaymentSchedule[[#This Row],[PMT NO]])-ROW(PaymentSchedule[[#Headers],[PMT NO]])-2)+DAY(LoanStartDate),"")</f>
        <v>50375</v>
      </c>
      <c r="D261" s="15">
        <f>IF(PaymentSchedule[[#This Row],[PMT NO]]&lt;&gt;"",IF(ROW()-ROW(PaymentSchedule[[#Headers],[BEGINNING BALANCE]])=1,LoanAmount,INDEX(PaymentSchedule[ENDING BALANCE],ROW()-ROW(PaymentSchedule[[#Headers],[BEGINNING BALANCE]])-1)),"")</f>
        <v>41274.917328111966</v>
      </c>
      <c r="E261" s="15">
        <f>IF(PaymentSchedule[[#This Row],[PMT NO]]&lt;&gt;"",ScheduledPayment,"")</f>
        <v>538.23943850903356</v>
      </c>
      <c r="F26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1" s="15">
        <f>IF(PaymentSchedule[[#This Row],[PMT NO]]&lt;&gt;"",PaymentSchedule[[#This Row],[TOTAL PAYMENT]]-PaymentSchedule[[#This Row],[INTEREST]],"")</f>
        <v>245.87544076824042</v>
      </c>
      <c r="I261" s="15">
        <f>IF(PaymentSchedule[[#This Row],[PMT NO]]&lt;&gt;"",PaymentSchedule[[#This Row],[BEGINNING BALANCE]]*(InterestRate/PaymentsPerYear),"")</f>
        <v>292.36399774079314</v>
      </c>
      <c r="J26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41029.041887343723</v>
      </c>
      <c r="K261" s="15">
        <f>IF(PaymentSchedule[[#This Row],[PMT NO]]&lt;&gt;"",SUM(INDEX(PaymentSchedule[INTEREST],1,1):PaymentSchedule[[#This Row],[INTEREST]]),"")</f>
        <v>105588.90151460213</v>
      </c>
    </row>
    <row r="262" spans="2:11" x14ac:dyDescent="0.2">
      <c r="B262" s="11">
        <f>IF(LoanIsGood,IF(ROW()-ROW(PaymentSchedule[[#Headers],[PMT NO]])&gt;ScheduledNumberOfPayments,"",ROW()-ROW(PaymentSchedule[[#Headers],[PMT NO]])),"")</f>
        <v>251</v>
      </c>
      <c r="C262" s="13">
        <f>IF(PaymentSchedule[[#This Row],[PMT NO]]&lt;&gt;"",EOMONTH(LoanStartDate,ROW(PaymentSchedule[[#This Row],[PMT NO]])-ROW(PaymentSchedule[[#Headers],[PMT NO]])-2)+DAY(LoanStartDate),"")</f>
        <v>50406</v>
      </c>
      <c r="D262" s="15">
        <f>IF(PaymentSchedule[[#This Row],[PMT NO]]&lt;&gt;"",IF(ROW()-ROW(PaymentSchedule[[#Headers],[BEGINNING BALANCE]])=1,LoanAmount,INDEX(PaymentSchedule[ENDING BALANCE],ROW()-ROW(PaymentSchedule[[#Headers],[BEGINNING BALANCE]])-1)),"")</f>
        <v>41029.041887343723</v>
      </c>
      <c r="E262" s="15">
        <f>IF(PaymentSchedule[[#This Row],[PMT NO]]&lt;&gt;"",ScheduledPayment,"")</f>
        <v>538.23943850903356</v>
      </c>
      <c r="F26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2" s="15">
        <f>IF(PaymentSchedule[[#This Row],[PMT NO]]&lt;&gt;"",PaymentSchedule[[#This Row],[TOTAL PAYMENT]]-PaymentSchedule[[#This Row],[INTEREST]],"")</f>
        <v>247.61705847368216</v>
      </c>
      <c r="I262" s="15">
        <f>IF(PaymentSchedule[[#This Row],[PMT NO]]&lt;&gt;"",PaymentSchedule[[#This Row],[BEGINNING BALANCE]]*(InterestRate/PaymentsPerYear),"")</f>
        <v>290.6223800353514</v>
      </c>
      <c r="J26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40781.42482887004</v>
      </c>
      <c r="K262" s="15">
        <f>IF(PaymentSchedule[[#This Row],[PMT NO]]&lt;&gt;"",SUM(INDEX(PaymentSchedule[INTEREST],1,1):PaymentSchedule[[#This Row],[INTEREST]]),"")</f>
        <v>105879.52389463747</v>
      </c>
    </row>
    <row r="263" spans="2:11" x14ac:dyDescent="0.2">
      <c r="B263" s="11">
        <f>IF(LoanIsGood,IF(ROW()-ROW(PaymentSchedule[[#Headers],[PMT NO]])&gt;ScheduledNumberOfPayments,"",ROW()-ROW(PaymentSchedule[[#Headers],[PMT NO]])),"")</f>
        <v>252</v>
      </c>
      <c r="C263" s="13">
        <f>IF(PaymentSchedule[[#This Row],[PMT NO]]&lt;&gt;"",EOMONTH(LoanStartDate,ROW(PaymentSchedule[[#This Row],[PMT NO]])-ROW(PaymentSchedule[[#Headers],[PMT NO]])-2)+DAY(LoanStartDate),"")</f>
        <v>50437</v>
      </c>
      <c r="D263" s="15">
        <f>IF(PaymentSchedule[[#This Row],[PMT NO]]&lt;&gt;"",IF(ROW()-ROW(PaymentSchedule[[#Headers],[BEGINNING BALANCE]])=1,LoanAmount,INDEX(PaymentSchedule[ENDING BALANCE],ROW()-ROW(PaymentSchedule[[#Headers],[BEGINNING BALANCE]])-1)),"")</f>
        <v>40781.42482887004</v>
      </c>
      <c r="E263" s="15">
        <f>IF(PaymentSchedule[[#This Row],[PMT NO]]&lt;&gt;"",ScheduledPayment,"")</f>
        <v>538.23943850903356</v>
      </c>
      <c r="F26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3" s="15">
        <f>IF(PaymentSchedule[[#This Row],[PMT NO]]&lt;&gt;"",PaymentSchedule[[#This Row],[TOTAL PAYMENT]]-PaymentSchedule[[#This Row],[INTEREST]],"")</f>
        <v>249.37101263787076</v>
      </c>
      <c r="I263" s="15">
        <f>IF(PaymentSchedule[[#This Row],[PMT NO]]&lt;&gt;"",PaymentSchedule[[#This Row],[BEGINNING BALANCE]]*(InterestRate/PaymentsPerYear),"")</f>
        <v>288.8684258711628</v>
      </c>
      <c r="J26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40532.053816232168</v>
      </c>
      <c r="K263" s="15">
        <f>IF(PaymentSchedule[[#This Row],[PMT NO]]&lt;&gt;"",SUM(INDEX(PaymentSchedule[INTEREST],1,1):PaymentSchedule[[#This Row],[INTEREST]]),"")</f>
        <v>106168.39232050863</v>
      </c>
    </row>
    <row r="264" spans="2:11" x14ac:dyDescent="0.2">
      <c r="B264" s="11">
        <f>IF(LoanIsGood,IF(ROW()-ROW(PaymentSchedule[[#Headers],[PMT NO]])&gt;ScheduledNumberOfPayments,"",ROW()-ROW(PaymentSchedule[[#Headers],[PMT NO]])),"")</f>
        <v>253</v>
      </c>
      <c r="C264" s="13">
        <f>IF(PaymentSchedule[[#This Row],[PMT NO]]&lt;&gt;"",EOMONTH(LoanStartDate,ROW(PaymentSchedule[[#This Row],[PMT NO]])-ROW(PaymentSchedule[[#Headers],[PMT NO]])-2)+DAY(LoanStartDate),"")</f>
        <v>50465</v>
      </c>
      <c r="D264" s="15">
        <f>IF(PaymentSchedule[[#This Row],[PMT NO]]&lt;&gt;"",IF(ROW()-ROW(PaymentSchedule[[#Headers],[BEGINNING BALANCE]])=1,LoanAmount,INDEX(PaymentSchedule[ENDING BALANCE],ROW()-ROW(PaymentSchedule[[#Headers],[BEGINNING BALANCE]])-1)),"")</f>
        <v>40532.053816232168</v>
      </c>
      <c r="E264" s="15">
        <f>IF(PaymentSchedule[[#This Row],[PMT NO]]&lt;&gt;"",ScheduledPayment,"")</f>
        <v>538.23943850903356</v>
      </c>
      <c r="F26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4" s="15">
        <f>IF(PaymentSchedule[[#This Row],[PMT NO]]&lt;&gt;"",PaymentSchedule[[#This Row],[TOTAL PAYMENT]]-PaymentSchedule[[#This Row],[INTEREST]],"")</f>
        <v>251.1373906440557</v>
      </c>
      <c r="I264" s="15">
        <f>IF(PaymentSchedule[[#This Row],[PMT NO]]&lt;&gt;"",PaymentSchedule[[#This Row],[BEGINNING BALANCE]]*(InterestRate/PaymentsPerYear),"")</f>
        <v>287.10204786497786</v>
      </c>
      <c r="J26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40280.916425588111</v>
      </c>
      <c r="K264" s="15">
        <f>IF(PaymentSchedule[[#This Row],[PMT NO]]&lt;&gt;"",SUM(INDEX(PaymentSchedule[INTEREST],1,1):PaymentSchedule[[#This Row],[INTEREST]]),"")</f>
        <v>106455.49436837361</v>
      </c>
    </row>
    <row r="265" spans="2:11" x14ac:dyDescent="0.2">
      <c r="B265" s="11">
        <f>IF(LoanIsGood,IF(ROW()-ROW(PaymentSchedule[[#Headers],[PMT NO]])&gt;ScheduledNumberOfPayments,"",ROW()-ROW(PaymentSchedule[[#Headers],[PMT NO]])),"")</f>
        <v>254</v>
      </c>
      <c r="C265" s="13">
        <f>IF(PaymentSchedule[[#This Row],[PMT NO]]&lt;&gt;"",EOMONTH(LoanStartDate,ROW(PaymentSchedule[[#This Row],[PMT NO]])-ROW(PaymentSchedule[[#Headers],[PMT NO]])-2)+DAY(LoanStartDate),"")</f>
        <v>50496</v>
      </c>
      <c r="D265" s="15">
        <f>IF(PaymentSchedule[[#This Row],[PMT NO]]&lt;&gt;"",IF(ROW()-ROW(PaymentSchedule[[#Headers],[BEGINNING BALANCE]])=1,LoanAmount,INDEX(PaymentSchedule[ENDING BALANCE],ROW()-ROW(PaymentSchedule[[#Headers],[BEGINNING BALANCE]])-1)),"")</f>
        <v>40280.916425588111</v>
      </c>
      <c r="E265" s="15">
        <f>IF(PaymentSchedule[[#This Row],[PMT NO]]&lt;&gt;"",ScheduledPayment,"")</f>
        <v>538.23943850903356</v>
      </c>
      <c r="F26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5" s="15">
        <f>IF(PaymentSchedule[[#This Row],[PMT NO]]&lt;&gt;"",PaymentSchedule[[#This Row],[TOTAL PAYMENT]]-PaymentSchedule[[#This Row],[INTEREST]],"")</f>
        <v>252.91628049445109</v>
      </c>
      <c r="I265" s="15">
        <f>IF(PaymentSchedule[[#This Row],[PMT NO]]&lt;&gt;"",PaymentSchedule[[#This Row],[BEGINNING BALANCE]]*(InterestRate/PaymentsPerYear),"")</f>
        <v>285.32315801458248</v>
      </c>
      <c r="J26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40028.000145093662</v>
      </c>
      <c r="K265" s="15">
        <f>IF(PaymentSchedule[[#This Row],[PMT NO]]&lt;&gt;"",SUM(INDEX(PaymentSchedule[INTEREST],1,1):PaymentSchedule[[#This Row],[INTEREST]]),"")</f>
        <v>106740.81752638819</v>
      </c>
    </row>
    <row r="266" spans="2:11" x14ac:dyDescent="0.2">
      <c r="B266" s="11">
        <f>IF(LoanIsGood,IF(ROW()-ROW(PaymentSchedule[[#Headers],[PMT NO]])&gt;ScheduledNumberOfPayments,"",ROW()-ROW(PaymentSchedule[[#Headers],[PMT NO]])),"")</f>
        <v>255</v>
      </c>
      <c r="C266" s="13">
        <f>IF(PaymentSchedule[[#This Row],[PMT NO]]&lt;&gt;"",EOMONTH(LoanStartDate,ROW(PaymentSchedule[[#This Row],[PMT NO]])-ROW(PaymentSchedule[[#Headers],[PMT NO]])-2)+DAY(LoanStartDate),"")</f>
        <v>50526</v>
      </c>
      <c r="D266" s="15">
        <f>IF(PaymentSchedule[[#This Row],[PMT NO]]&lt;&gt;"",IF(ROW()-ROW(PaymentSchedule[[#Headers],[BEGINNING BALANCE]])=1,LoanAmount,INDEX(PaymentSchedule[ENDING BALANCE],ROW()-ROW(PaymentSchedule[[#Headers],[BEGINNING BALANCE]])-1)),"")</f>
        <v>40028.000145093662</v>
      </c>
      <c r="E266" s="15">
        <f>IF(PaymentSchedule[[#This Row],[PMT NO]]&lt;&gt;"",ScheduledPayment,"")</f>
        <v>538.23943850903356</v>
      </c>
      <c r="F26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6" s="15">
        <f>IF(PaymentSchedule[[#This Row],[PMT NO]]&lt;&gt;"",PaymentSchedule[[#This Row],[TOTAL PAYMENT]]-PaymentSchedule[[#This Row],[INTEREST]],"")</f>
        <v>254.70777081462012</v>
      </c>
      <c r="I266" s="15">
        <f>IF(PaymentSchedule[[#This Row],[PMT NO]]&lt;&gt;"",PaymentSchedule[[#This Row],[BEGINNING BALANCE]]*(InterestRate/PaymentsPerYear),"")</f>
        <v>283.53166769441344</v>
      </c>
      <c r="J26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39773.292374279044</v>
      </c>
      <c r="K266" s="15">
        <f>IF(PaymentSchedule[[#This Row],[PMT NO]]&lt;&gt;"",SUM(INDEX(PaymentSchedule[INTEREST],1,1):PaymentSchedule[[#This Row],[INTEREST]]),"")</f>
        <v>107024.34919408261</v>
      </c>
    </row>
    <row r="267" spans="2:11" x14ac:dyDescent="0.2">
      <c r="B267" s="11">
        <f>IF(LoanIsGood,IF(ROW()-ROW(PaymentSchedule[[#Headers],[PMT NO]])&gt;ScheduledNumberOfPayments,"",ROW()-ROW(PaymentSchedule[[#Headers],[PMT NO]])),"")</f>
        <v>256</v>
      </c>
      <c r="C267" s="13">
        <f>IF(PaymentSchedule[[#This Row],[PMT NO]]&lt;&gt;"",EOMONTH(LoanStartDate,ROW(PaymentSchedule[[#This Row],[PMT NO]])-ROW(PaymentSchedule[[#Headers],[PMT NO]])-2)+DAY(LoanStartDate),"")</f>
        <v>50557</v>
      </c>
      <c r="D267" s="15">
        <f>IF(PaymentSchedule[[#This Row],[PMT NO]]&lt;&gt;"",IF(ROW()-ROW(PaymentSchedule[[#Headers],[BEGINNING BALANCE]])=1,LoanAmount,INDEX(PaymentSchedule[ENDING BALANCE],ROW()-ROW(PaymentSchedule[[#Headers],[BEGINNING BALANCE]])-1)),"")</f>
        <v>39773.292374279044</v>
      </c>
      <c r="E267" s="15">
        <f>IF(PaymentSchedule[[#This Row],[PMT NO]]&lt;&gt;"",ScheduledPayment,"")</f>
        <v>538.23943850903356</v>
      </c>
      <c r="F26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7" s="15">
        <f>IF(PaymentSchedule[[#This Row],[PMT NO]]&lt;&gt;"",PaymentSchedule[[#This Row],[TOTAL PAYMENT]]-PaymentSchedule[[#This Row],[INTEREST]],"")</f>
        <v>256.51195085789033</v>
      </c>
      <c r="I267" s="15">
        <f>IF(PaymentSchedule[[#This Row],[PMT NO]]&lt;&gt;"",PaymentSchedule[[#This Row],[BEGINNING BALANCE]]*(InterestRate/PaymentsPerYear),"")</f>
        <v>281.72748765114324</v>
      </c>
      <c r="J26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39516.780423421151</v>
      </c>
      <c r="K267" s="15">
        <f>IF(PaymentSchedule[[#This Row],[PMT NO]]&lt;&gt;"",SUM(INDEX(PaymentSchedule[INTEREST],1,1):PaymentSchedule[[#This Row],[INTEREST]]),"")</f>
        <v>107306.07668173374</v>
      </c>
    </row>
    <row r="268" spans="2:11" x14ac:dyDescent="0.2">
      <c r="B268" s="11">
        <f>IF(LoanIsGood,IF(ROW()-ROW(PaymentSchedule[[#Headers],[PMT NO]])&gt;ScheduledNumberOfPayments,"",ROW()-ROW(PaymentSchedule[[#Headers],[PMT NO]])),"")</f>
        <v>257</v>
      </c>
      <c r="C268" s="13">
        <f>IF(PaymentSchedule[[#This Row],[PMT NO]]&lt;&gt;"",EOMONTH(LoanStartDate,ROW(PaymentSchedule[[#This Row],[PMT NO]])-ROW(PaymentSchedule[[#Headers],[PMT NO]])-2)+DAY(LoanStartDate),"")</f>
        <v>50587</v>
      </c>
      <c r="D268" s="15">
        <f>IF(PaymentSchedule[[#This Row],[PMT NO]]&lt;&gt;"",IF(ROW()-ROW(PaymentSchedule[[#Headers],[BEGINNING BALANCE]])=1,LoanAmount,INDEX(PaymentSchedule[ENDING BALANCE],ROW()-ROW(PaymentSchedule[[#Headers],[BEGINNING BALANCE]])-1)),"")</f>
        <v>39516.780423421151</v>
      </c>
      <c r="E268" s="15">
        <f>IF(PaymentSchedule[[#This Row],[PMT NO]]&lt;&gt;"",ScheduledPayment,"")</f>
        <v>538.23943850903356</v>
      </c>
      <c r="F26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8" s="15">
        <f>IF(PaymentSchedule[[#This Row],[PMT NO]]&lt;&gt;"",PaymentSchedule[[#This Row],[TOTAL PAYMENT]]-PaymentSchedule[[#This Row],[INTEREST]],"")</f>
        <v>258.32891050980038</v>
      </c>
      <c r="I268" s="15">
        <f>IF(PaymentSchedule[[#This Row],[PMT NO]]&lt;&gt;"",PaymentSchedule[[#This Row],[BEGINNING BALANCE]]*(InterestRate/PaymentsPerYear),"")</f>
        <v>279.91052799923318</v>
      </c>
      <c r="J26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39258.45151291135</v>
      </c>
      <c r="K268" s="15">
        <f>IF(PaymentSchedule[[#This Row],[PMT NO]]&lt;&gt;"",SUM(INDEX(PaymentSchedule[INTEREST],1,1):PaymentSchedule[[#This Row],[INTEREST]]),"")</f>
        <v>107585.98720973298</v>
      </c>
    </row>
    <row r="269" spans="2:11" x14ac:dyDescent="0.2">
      <c r="B269" s="11">
        <f>IF(LoanIsGood,IF(ROW()-ROW(PaymentSchedule[[#Headers],[PMT NO]])&gt;ScheduledNumberOfPayments,"",ROW()-ROW(PaymentSchedule[[#Headers],[PMT NO]])),"")</f>
        <v>258</v>
      </c>
      <c r="C269" s="13">
        <f>IF(PaymentSchedule[[#This Row],[PMT NO]]&lt;&gt;"",EOMONTH(LoanStartDate,ROW(PaymentSchedule[[#This Row],[PMT NO]])-ROW(PaymentSchedule[[#Headers],[PMT NO]])-2)+DAY(LoanStartDate),"")</f>
        <v>50618</v>
      </c>
      <c r="D269" s="15">
        <f>IF(PaymentSchedule[[#This Row],[PMT NO]]&lt;&gt;"",IF(ROW()-ROW(PaymentSchedule[[#Headers],[BEGINNING BALANCE]])=1,LoanAmount,INDEX(PaymentSchedule[ENDING BALANCE],ROW()-ROW(PaymentSchedule[[#Headers],[BEGINNING BALANCE]])-1)),"")</f>
        <v>39258.45151291135</v>
      </c>
      <c r="E269" s="15">
        <f>IF(PaymentSchedule[[#This Row],[PMT NO]]&lt;&gt;"",ScheduledPayment,"")</f>
        <v>538.23943850903356</v>
      </c>
      <c r="F26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69" s="15">
        <f>IF(PaymentSchedule[[#This Row],[PMT NO]]&lt;&gt;"",PaymentSchedule[[#This Row],[TOTAL PAYMENT]]-PaymentSchedule[[#This Row],[INTEREST]],"")</f>
        <v>260.15874029257816</v>
      </c>
      <c r="I269" s="15">
        <f>IF(PaymentSchedule[[#This Row],[PMT NO]]&lt;&gt;"",PaymentSchedule[[#This Row],[BEGINNING BALANCE]]*(InterestRate/PaymentsPerYear),"")</f>
        <v>278.0806982164554</v>
      </c>
      <c r="J26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38998.29277261877</v>
      </c>
      <c r="K269" s="15">
        <f>IF(PaymentSchedule[[#This Row],[PMT NO]]&lt;&gt;"",SUM(INDEX(PaymentSchedule[INTEREST],1,1):PaymentSchedule[[#This Row],[INTEREST]]),"")</f>
        <v>107864.06790794943</v>
      </c>
    </row>
    <row r="270" spans="2:11" x14ac:dyDescent="0.2">
      <c r="B270" s="11">
        <f>IF(LoanIsGood,IF(ROW()-ROW(PaymentSchedule[[#Headers],[PMT NO]])&gt;ScheduledNumberOfPayments,"",ROW()-ROW(PaymentSchedule[[#Headers],[PMT NO]])),"")</f>
        <v>259</v>
      </c>
      <c r="C270" s="13">
        <f>IF(PaymentSchedule[[#This Row],[PMT NO]]&lt;&gt;"",EOMONTH(LoanStartDate,ROW(PaymentSchedule[[#This Row],[PMT NO]])-ROW(PaymentSchedule[[#Headers],[PMT NO]])-2)+DAY(LoanStartDate),"")</f>
        <v>50649</v>
      </c>
      <c r="D270" s="15">
        <f>IF(PaymentSchedule[[#This Row],[PMT NO]]&lt;&gt;"",IF(ROW()-ROW(PaymentSchedule[[#Headers],[BEGINNING BALANCE]])=1,LoanAmount,INDEX(PaymentSchedule[ENDING BALANCE],ROW()-ROW(PaymentSchedule[[#Headers],[BEGINNING BALANCE]])-1)),"")</f>
        <v>38998.29277261877</v>
      </c>
      <c r="E270" s="15">
        <f>IF(PaymentSchedule[[#This Row],[PMT NO]]&lt;&gt;"",ScheduledPayment,"")</f>
        <v>538.23943850903356</v>
      </c>
      <c r="F27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0" s="15">
        <f>IF(PaymentSchedule[[#This Row],[PMT NO]]&lt;&gt;"",PaymentSchedule[[#This Row],[TOTAL PAYMENT]]-PaymentSchedule[[#This Row],[INTEREST]],"")</f>
        <v>262.00153136965059</v>
      </c>
      <c r="I270" s="15">
        <f>IF(PaymentSchedule[[#This Row],[PMT NO]]&lt;&gt;"",PaymentSchedule[[#This Row],[BEGINNING BALANCE]]*(InterestRate/PaymentsPerYear),"")</f>
        <v>276.23790713938297</v>
      </c>
      <c r="J27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38736.291241249121</v>
      </c>
      <c r="K270" s="15">
        <f>IF(PaymentSchedule[[#This Row],[PMT NO]]&lt;&gt;"",SUM(INDEX(PaymentSchedule[INTEREST],1,1):PaymentSchedule[[#This Row],[INTEREST]]),"")</f>
        <v>108140.30581508881</v>
      </c>
    </row>
    <row r="271" spans="2:11" x14ac:dyDescent="0.2">
      <c r="B271" s="11">
        <f>IF(LoanIsGood,IF(ROW()-ROW(PaymentSchedule[[#Headers],[PMT NO]])&gt;ScheduledNumberOfPayments,"",ROW()-ROW(PaymentSchedule[[#Headers],[PMT NO]])),"")</f>
        <v>260</v>
      </c>
      <c r="C271" s="13">
        <f>IF(PaymentSchedule[[#This Row],[PMT NO]]&lt;&gt;"",EOMONTH(LoanStartDate,ROW(PaymentSchedule[[#This Row],[PMT NO]])-ROW(PaymentSchedule[[#Headers],[PMT NO]])-2)+DAY(LoanStartDate),"")</f>
        <v>50679</v>
      </c>
      <c r="D271" s="15">
        <f>IF(PaymentSchedule[[#This Row],[PMT NO]]&lt;&gt;"",IF(ROW()-ROW(PaymentSchedule[[#Headers],[BEGINNING BALANCE]])=1,LoanAmount,INDEX(PaymentSchedule[ENDING BALANCE],ROW()-ROW(PaymentSchedule[[#Headers],[BEGINNING BALANCE]])-1)),"")</f>
        <v>38736.291241249121</v>
      </c>
      <c r="E271" s="15">
        <f>IF(PaymentSchedule[[#This Row],[PMT NO]]&lt;&gt;"",ScheduledPayment,"")</f>
        <v>538.23943850903356</v>
      </c>
      <c r="F27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1" s="15">
        <f>IF(PaymentSchedule[[#This Row],[PMT NO]]&lt;&gt;"",PaymentSchedule[[#This Row],[TOTAL PAYMENT]]-PaymentSchedule[[#This Row],[INTEREST]],"")</f>
        <v>263.85737555018562</v>
      </c>
      <c r="I271" s="15">
        <f>IF(PaymentSchedule[[#This Row],[PMT NO]]&lt;&gt;"",PaymentSchedule[[#This Row],[BEGINNING BALANCE]]*(InterestRate/PaymentsPerYear),"")</f>
        <v>274.38206295884794</v>
      </c>
      <c r="J27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38472.433865698935</v>
      </c>
      <c r="K271" s="15">
        <f>IF(PaymentSchedule[[#This Row],[PMT NO]]&lt;&gt;"",SUM(INDEX(PaymentSchedule[INTEREST],1,1):PaymentSchedule[[#This Row],[INTEREST]]),"")</f>
        <v>108414.68787804765</v>
      </c>
    </row>
    <row r="272" spans="2:11" x14ac:dyDescent="0.2">
      <c r="B272" s="11">
        <f>IF(LoanIsGood,IF(ROW()-ROW(PaymentSchedule[[#Headers],[PMT NO]])&gt;ScheduledNumberOfPayments,"",ROW()-ROW(PaymentSchedule[[#Headers],[PMT NO]])),"")</f>
        <v>261</v>
      </c>
      <c r="C272" s="13">
        <f>IF(PaymentSchedule[[#This Row],[PMT NO]]&lt;&gt;"",EOMONTH(LoanStartDate,ROW(PaymentSchedule[[#This Row],[PMT NO]])-ROW(PaymentSchedule[[#Headers],[PMT NO]])-2)+DAY(LoanStartDate),"")</f>
        <v>50710</v>
      </c>
      <c r="D272" s="15">
        <f>IF(PaymentSchedule[[#This Row],[PMT NO]]&lt;&gt;"",IF(ROW()-ROW(PaymentSchedule[[#Headers],[BEGINNING BALANCE]])=1,LoanAmount,INDEX(PaymentSchedule[ENDING BALANCE],ROW()-ROW(PaymentSchedule[[#Headers],[BEGINNING BALANCE]])-1)),"")</f>
        <v>38472.433865698935</v>
      </c>
      <c r="E272" s="15">
        <f>IF(PaymentSchedule[[#This Row],[PMT NO]]&lt;&gt;"",ScheduledPayment,"")</f>
        <v>538.23943850903356</v>
      </c>
      <c r="F27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2" s="15">
        <f>IF(PaymentSchedule[[#This Row],[PMT NO]]&lt;&gt;"",PaymentSchedule[[#This Row],[TOTAL PAYMENT]]-PaymentSchedule[[#This Row],[INTEREST]],"")</f>
        <v>265.72636529366611</v>
      </c>
      <c r="I272" s="15">
        <f>IF(PaymentSchedule[[#This Row],[PMT NO]]&lt;&gt;"",PaymentSchedule[[#This Row],[BEGINNING BALANCE]]*(InterestRate/PaymentsPerYear),"")</f>
        <v>272.51307321536746</v>
      </c>
      <c r="J27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38206.707500405268</v>
      </c>
      <c r="K272" s="15">
        <f>IF(PaymentSchedule[[#This Row],[PMT NO]]&lt;&gt;"",SUM(INDEX(PaymentSchedule[INTEREST],1,1):PaymentSchedule[[#This Row],[INTEREST]]),"")</f>
        <v>108687.20095126302</v>
      </c>
    </row>
    <row r="273" spans="2:11" x14ac:dyDescent="0.2">
      <c r="B273" s="11">
        <f>IF(LoanIsGood,IF(ROW()-ROW(PaymentSchedule[[#Headers],[PMT NO]])&gt;ScheduledNumberOfPayments,"",ROW()-ROW(PaymentSchedule[[#Headers],[PMT NO]])),"")</f>
        <v>262</v>
      </c>
      <c r="C273" s="13">
        <f>IF(PaymentSchedule[[#This Row],[PMT NO]]&lt;&gt;"",EOMONTH(LoanStartDate,ROW(PaymentSchedule[[#This Row],[PMT NO]])-ROW(PaymentSchedule[[#Headers],[PMT NO]])-2)+DAY(LoanStartDate),"")</f>
        <v>50740</v>
      </c>
      <c r="D273" s="15">
        <f>IF(PaymentSchedule[[#This Row],[PMT NO]]&lt;&gt;"",IF(ROW()-ROW(PaymentSchedule[[#Headers],[BEGINNING BALANCE]])=1,LoanAmount,INDEX(PaymentSchedule[ENDING BALANCE],ROW()-ROW(PaymentSchedule[[#Headers],[BEGINNING BALANCE]])-1)),"")</f>
        <v>38206.707500405268</v>
      </c>
      <c r="E273" s="15">
        <f>IF(PaymentSchedule[[#This Row],[PMT NO]]&lt;&gt;"",ScheduledPayment,"")</f>
        <v>538.23943850903356</v>
      </c>
      <c r="F27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3" s="15">
        <f>IF(PaymentSchedule[[#This Row],[PMT NO]]&lt;&gt;"",PaymentSchedule[[#This Row],[TOTAL PAYMENT]]-PaymentSchedule[[#This Row],[INTEREST]],"")</f>
        <v>267.60859371449624</v>
      </c>
      <c r="I273" s="15">
        <f>IF(PaymentSchedule[[#This Row],[PMT NO]]&lt;&gt;"",PaymentSchedule[[#This Row],[BEGINNING BALANCE]]*(InterestRate/PaymentsPerYear),"")</f>
        <v>270.63084479453732</v>
      </c>
      <c r="J27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37939.098906690771</v>
      </c>
      <c r="K273" s="15">
        <f>IF(PaymentSchedule[[#This Row],[PMT NO]]&lt;&gt;"",SUM(INDEX(PaymentSchedule[INTEREST],1,1):PaymentSchedule[[#This Row],[INTEREST]]),"")</f>
        <v>108957.83179605755</v>
      </c>
    </row>
    <row r="274" spans="2:11" x14ac:dyDescent="0.2">
      <c r="B274" s="11">
        <f>IF(LoanIsGood,IF(ROW()-ROW(PaymentSchedule[[#Headers],[PMT NO]])&gt;ScheduledNumberOfPayments,"",ROW()-ROW(PaymentSchedule[[#Headers],[PMT NO]])),"")</f>
        <v>263</v>
      </c>
      <c r="C274" s="13">
        <f>IF(PaymentSchedule[[#This Row],[PMT NO]]&lt;&gt;"",EOMONTH(LoanStartDate,ROW(PaymentSchedule[[#This Row],[PMT NO]])-ROW(PaymentSchedule[[#Headers],[PMT NO]])-2)+DAY(LoanStartDate),"")</f>
        <v>50771</v>
      </c>
      <c r="D274" s="15">
        <f>IF(PaymentSchedule[[#This Row],[PMT NO]]&lt;&gt;"",IF(ROW()-ROW(PaymentSchedule[[#Headers],[BEGINNING BALANCE]])=1,LoanAmount,INDEX(PaymentSchedule[ENDING BALANCE],ROW()-ROW(PaymentSchedule[[#Headers],[BEGINNING BALANCE]])-1)),"")</f>
        <v>37939.098906690771</v>
      </c>
      <c r="E274" s="15">
        <f>IF(PaymentSchedule[[#This Row],[PMT NO]]&lt;&gt;"",ScheduledPayment,"")</f>
        <v>538.23943850903356</v>
      </c>
      <c r="F27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4" s="15">
        <f>IF(PaymentSchedule[[#This Row],[PMT NO]]&lt;&gt;"",PaymentSchedule[[#This Row],[TOTAL PAYMENT]]-PaymentSchedule[[#This Row],[INTEREST]],"")</f>
        <v>269.5041545866406</v>
      </c>
      <c r="I274" s="15">
        <f>IF(PaymentSchedule[[#This Row],[PMT NO]]&lt;&gt;"",PaymentSchedule[[#This Row],[BEGINNING BALANCE]]*(InterestRate/PaymentsPerYear),"")</f>
        <v>268.73528392239297</v>
      </c>
      <c r="J27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37669.594752104131</v>
      </c>
      <c r="K274" s="15">
        <f>IF(PaymentSchedule[[#This Row],[PMT NO]]&lt;&gt;"",SUM(INDEX(PaymentSchedule[INTEREST],1,1):PaymentSchedule[[#This Row],[INTEREST]]),"")</f>
        <v>109226.56707997994</v>
      </c>
    </row>
    <row r="275" spans="2:11" x14ac:dyDescent="0.2">
      <c r="B275" s="11">
        <f>IF(LoanIsGood,IF(ROW()-ROW(PaymentSchedule[[#Headers],[PMT NO]])&gt;ScheduledNumberOfPayments,"",ROW()-ROW(PaymentSchedule[[#Headers],[PMT NO]])),"")</f>
        <v>264</v>
      </c>
      <c r="C275" s="13">
        <f>IF(PaymentSchedule[[#This Row],[PMT NO]]&lt;&gt;"",EOMONTH(LoanStartDate,ROW(PaymentSchedule[[#This Row],[PMT NO]])-ROW(PaymentSchedule[[#Headers],[PMT NO]])-2)+DAY(LoanStartDate),"")</f>
        <v>50802</v>
      </c>
      <c r="D275" s="15">
        <f>IF(PaymentSchedule[[#This Row],[PMT NO]]&lt;&gt;"",IF(ROW()-ROW(PaymentSchedule[[#Headers],[BEGINNING BALANCE]])=1,LoanAmount,INDEX(PaymentSchedule[ENDING BALANCE],ROW()-ROW(PaymentSchedule[[#Headers],[BEGINNING BALANCE]])-1)),"")</f>
        <v>37669.594752104131</v>
      </c>
      <c r="E275" s="15">
        <f>IF(PaymentSchedule[[#This Row],[PMT NO]]&lt;&gt;"",ScheduledPayment,"")</f>
        <v>538.23943850903356</v>
      </c>
      <c r="F27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5" s="15">
        <f>IF(PaymentSchedule[[#This Row],[PMT NO]]&lt;&gt;"",PaymentSchedule[[#This Row],[TOTAL PAYMENT]]-PaymentSchedule[[#This Row],[INTEREST]],"")</f>
        <v>271.41314234829593</v>
      </c>
      <c r="I275" s="15">
        <f>IF(PaymentSchedule[[#This Row],[PMT NO]]&lt;&gt;"",PaymentSchedule[[#This Row],[BEGINNING BALANCE]]*(InterestRate/PaymentsPerYear),"")</f>
        <v>266.82629616073763</v>
      </c>
      <c r="J27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37398.181609755833</v>
      </c>
      <c r="K275" s="15">
        <f>IF(PaymentSchedule[[#This Row],[PMT NO]]&lt;&gt;"",SUM(INDEX(PaymentSchedule[INTEREST],1,1):PaymentSchedule[[#This Row],[INTEREST]]),"")</f>
        <v>109493.39337614068</v>
      </c>
    </row>
    <row r="276" spans="2:11" x14ac:dyDescent="0.2">
      <c r="B276" s="11">
        <f>IF(LoanIsGood,IF(ROW()-ROW(PaymentSchedule[[#Headers],[PMT NO]])&gt;ScheduledNumberOfPayments,"",ROW()-ROW(PaymentSchedule[[#Headers],[PMT NO]])),"")</f>
        <v>265</v>
      </c>
      <c r="C276" s="13">
        <f>IF(PaymentSchedule[[#This Row],[PMT NO]]&lt;&gt;"",EOMONTH(LoanStartDate,ROW(PaymentSchedule[[#This Row],[PMT NO]])-ROW(PaymentSchedule[[#Headers],[PMT NO]])-2)+DAY(LoanStartDate),"")</f>
        <v>50830</v>
      </c>
      <c r="D276" s="15">
        <f>IF(PaymentSchedule[[#This Row],[PMT NO]]&lt;&gt;"",IF(ROW()-ROW(PaymentSchedule[[#Headers],[BEGINNING BALANCE]])=1,LoanAmount,INDEX(PaymentSchedule[ENDING BALANCE],ROW()-ROW(PaymentSchedule[[#Headers],[BEGINNING BALANCE]])-1)),"")</f>
        <v>37398.181609755833</v>
      </c>
      <c r="E276" s="15">
        <f>IF(PaymentSchedule[[#This Row],[PMT NO]]&lt;&gt;"",ScheduledPayment,"")</f>
        <v>538.23943850903356</v>
      </c>
      <c r="F27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6" s="15">
        <f>IF(PaymentSchedule[[#This Row],[PMT NO]]&lt;&gt;"",PaymentSchedule[[#This Row],[TOTAL PAYMENT]]-PaymentSchedule[[#This Row],[INTEREST]],"")</f>
        <v>273.3356521065964</v>
      </c>
      <c r="I276" s="15">
        <f>IF(PaymentSchedule[[#This Row],[PMT NO]]&lt;&gt;"",PaymentSchedule[[#This Row],[BEGINNING BALANCE]]*(InterestRate/PaymentsPerYear),"")</f>
        <v>264.90378640243716</v>
      </c>
      <c r="J27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37124.845957649239</v>
      </c>
      <c r="K276" s="15">
        <f>IF(PaymentSchedule[[#This Row],[PMT NO]]&lt;&gt;"",SUM(INDEX(PaymentSchedule[INTEREST],1,1):PaymentSchedule[[#This Row],[INTEREST]]),"")</f>
        <v>109758.29716254312</v>
      </c>
    </row>
    <row r="277" spans="2:11" x14ac:dyDescent="0.2">
      <c r="B277" s="11">
        <f>IF(LoanIsGood,IF(ROW()-ROW(PaymentSchedule[[#Headers],[PMT NO]])&gt;ScheduledNumberOfPayments,"",ROW()-ROW(PaymentSchedule[[#Headers],[PMT NO]])),"")</f>
        <v>266</v>
      </c>
      <c r="C277" s="13">
        <f>IF(PaymentSchedule[[#This Row],[PMT NO]]&lt;&gt;"",EOMONTH(LoanStartDate,ROW(PaymentSchedule[[#This Row],[PMT NO]])-ROW(PaymentSchedule[[#Headers],[PMT NO]])-2)+DAY(LoanStartDate),"")</f>
        <v>50861</v>
      </c>
      <c r="D277" s="15">
        <f>IF(PaymentSchedule[[#This Row],[PMT NO]]&lt;&gt;"",IF(ROW()-ROW(PaymentSchedule[[#Headers],[BEGINNING BALANCE]])=1,LoanAmount,INDEX(PaymentSchedule[ENDING BALANCE],ROW()-ROW(PaymentSchedule[[#Headers],[BEGINNING BALANCE]])-1)),"")</f>
        <v>37124.845957649239</v>
      </c>
      <c r="E277" s="15">
        <f>IF(PaymentSchedule[[#This Row],[PMT NO]]&lt;&gt;"",ScheduledPayment,"")</f>
        <v>538.23943850903356</v>
      </c>
      <c r="F27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7" s="15">
        <f>IF(PaymentSchedule[[#This Row],[PMT NO]]&lt;&gt;"",PaymentSchedule[[#This Row],[TOTAL PAYMENT]]-PaymentSchedule[[#This Row],[INTEREST]],"")</f>
        <v>275.27177964235142</v>
      </c>
      <c r="I277" s="15">
        <f>IF(PaymentSchedule[[#This Row],[PMT NO]]&lt;&gt;"",PaymentSchedule[[#This Row],[BEGINNING BALANCE]]*(InterestRate/PaymentsPerYear),"")</f>
        <v>262.96765886668214</v>
      </c>
      <c r="J27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36849.574178006886</v>
      </c>
      <c r="K277" s="15">
        <f>IF(PaymentSchedule[[#This Row],[PMT NO]]&lt;&gt;"",SUM(INDEX(PaymentSchedule[INTEREST],1,1):PaymentSchedule[[#This Row],[INTEREST]]),"")</f>
        <v>110021.2648214098</v>
      </c>
    </row>
    <row r="278" spans="2:11" x14ac:dyDescent="0.2">
      <c r="B278" s="11">
        <f>IF(LoanIsGood,IF(ROW()-ROW(PaymentSchedule[[#Headers],[PMT NO]])&gt;ScheduledNumberOfPayments,"",ROW()-ROW(PaymentSchedule[[#Headers],[PMT NO]])),"")</f>
        <v>267</v>
      </c>
      <c r="C278" s="13">
        <f>IF(PaymentSchedule[[#This Row],[PMT NO]]&lt;&gt;"",EOMONTH(LoanStartDate,ROW(PaymentSchedule[[#This Row],[PMT NO]])-ROW(PaymentSchedule[[#Headers],[PMT NO]])-2)+DAY(LoanStartDate),"")</f>
        <v>50891</v>
      </c>
      <c r="D278" s="15">
        <f>IF(PaymentSchedule[[#This Row],[PMT NO]]&lt;&gt;"",IF(ROW()-ROW(PaymentSchedule[[#Headers],[BEGINNING BALANCE]])=1,LoanAmount,INDEX(PaymentSchedule[ENDING BALANCE],ROW()-ROW(PaymentSchedule[[#Headers],[BEGINNING BALANCE]])-1)),"")</f>
        <v>36849.574178006886</v>
      </c>
      <c r="E278" s="15">
        <f>IF(PaymentSchedule[[#This Row],[PMT NO]]&lt;&gt;"",ScheduledPayment,"")</f>
        <v>538.23943850903356</v>
      </c>
      <c r="F27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8" s="15">
        <f>IF(PaymentSchedule[[#This Row],[PMT NO]]&lt;&gt;"",PaymentSchedule[[#This Row],[TOTAL PAYMENT]]-PaymentSchedule[[#This Row],[INTEREST]],"")</f>
        <v>277.22162141481812</v>
      </c>
      <c r="I278" s="15">
        <f>IF(PaymentSchedule[[#This Row],[PMT NO]]&lt;&gt;"",PaymentSchedule[[#This Row],[BEGINNING BALANCE]]*(InterestRate/PaymentsPerYear),"")</f>
        <v>261.01781709421545</v>
      </c>
      <c r="J27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36572.352556592065</v>
      </c>
      <c r="K278" s="15">
        <f>IF(PaymentSchedule[[#This Row],[PMT NO]]&lt;&gt;"",SUM(INDEX(PaymentSchedule[INTEREST],1,1):PaymentSchedule[[#This Row],[INTEREST]]),"")</f>
        <v>110282.28263850401</v>
      </c>
    </row>
    <row r="279" spans="2:11" x14ac:dyDescent="0.2">
      <c r="B279" s="11">
        <f>IF(LoanIsGood,IF(ROW()-ROW(PaymentSchedule[[#Headers],[PMT NO]])&gt;ScheduledNumberOfPayments,"",ROW()-ROW(PaymentSchedule[[#Headers],[PMT NO]])),"")</f>
        <v>268</v>
      </c>
      <c r="C279" s="13">
        <f>IF(PaymentSchedule[[#This Row],[PMT NO]]&lt;&gt;"",EOMONTH(LoanStartDate,ROW(PaymentSchedule[[#This Row],[PMT NO]])-ROW(PaymentSchedule[[#Headers],[PMT NO]])-2)+DAY(LoanStartDate),"")</f>
        <v>50922</v>
      </c>
      <c r="D279" s="15">
        <f>IF(PaymentSchedule[[#This Row],[PMT NO]]&lt;&gt;"",IF(ROW()-ROW(PaymentSchedule[[#Headers],[BEGINNING BALANCE]])=1,LoanAmount,INDEX(PaymentSchedule[ENDING BALANCE],ROW()-ROW(PaymentSchedule[[#Headers],[BEGINNING BALANCE]])-1)),"")</f>
        <v>36572.352556592065</v>
      </c>
      <c r="E279" s="15">
        <f>IF(PaymentSchedule[[#This Row],[PMT NO]]&lt;&gt;"",ScheduledPayment,"")</f>
        <v>538.23943850903356</v>
      </c>
      <c r="F27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79" s="15">
        <f>IF(PaymentSchedule[[#This Row],[PMT NO]]&lt;&gt;"",PaymentSchedule[[#This Row],[TOTAL PAYMENT]]-PaymentSchedule[[#This Row],[INTEREST]],"")</f>
        <v>279.18527456650639</v>
      </c>
      <c r="I279" s="15">
        <f>IF(PaymentSchedule[[#This Row],[PMT NO]]&lt;&gt;"",PaymentSchedule[[#This Row],[BEGINNING BALANCE]]*(InterestRate/PaymentsPerYear),"")</f>
        <v>259.05416394252717</v>
      </c>
      <c r="J27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36293.167282025555</v>
      </c>
      <c r="K279" s="15">
        <f>IF(PaymentSchedule[[#This Row],[PMT NO]]&lt;&gt;"",SUM(INDEX(PaymentSchedule[INTEREST],1,1):PaymentSchedule[[#This Row],[INTEREST]]),"")</f>
        <v>110541.33680244653</v>
      </c>
    </row>
    <row r="280" spans="2:11" x14ac:dyDescent="0.2">
      <c r="B280" s="11">
        <f>IF(LoanIsGood,IF(ROW()-ROW(PaymentSchedule[[#Headers],[PMT NO]])&gt;ScheduledNumberOfPayments,"",ROW()-ROW(PaymentSchedule[[#Headers],[PMT NO]])),"")</f>
        <v>269</v>
      </c>
      <c r="C280" s="13">
        <f>IF(PaymentSchedule[[#This Row],[PMT NO]]&lt;&gt;"",EOMONTH(LoanStartDate,ROW(PaymentSchedule[[#This Row],[PMT NO]])-ROW(PaymentSchedule[[#Headers],[PMT NO]])-2)+DAY(LoanStartDate),"")</f>
        <v>50952</v>
      </c>
      <c r="D280" s="15">
        <f>IF(PaymentSchedule[[#This Row],[PMT NO]]&lt;&gt;"",IF(ROW()-ROW(PaymentSchedule[[#Headers],[BEGINNING BALANCE]])=1,LoanAmount,INDEX(PaymentSchedule[ENDING BALANCE],ROW()-ROW(PaymentSchedule[[#Headers],[BEGINNING BALANCE]])-1)),"")</f>
        <v>36293.167282025555</v>
      </c>
      <c r="E280" s="15">
        <f>IF(PaymentSchedule[[#This Row],[PMT NO]]&lt;&gt;"",ScheduledPayment,"")</f>
        <v>538.23943850903356</v>
      </c>
      <c r="F28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0" s="15">
        <f>IF(PaymentSchedule[[#This Row],[PMT NO]]&lt;&gt;"",PaymentSchedule[[#This Row],[TOTAL PAYMENT]]-PaymentSchedule[[#This Row],[INTEREST]],"")</f>
        <v>281.1628369280192</v>
      </c>
      <c r="I280" s="15">
        <f>IF(PaymentSchedule[[#This Row],[PMT NO]]&lt;&gt;"",PaymentSchedule[[#This Row],[BEGINNING BALANCE]]*(InterestRate/PaymentsPerYear),"")</f>
        <v>257.07660158101436</v>
      </c>
      <c r="J28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36012.004445097533</v>
      </c>
      <c r="K280" s="15">
        <f>IF(PaymentSchedule[[#This Row],[PMT NO]]&lt;&gt;"",SUM(INDEX(PaymentSchedule[INTEREST],1,1):PaymentSchedule[[#This Row],[INTEREST]]),"")</f>
        <v>110798.41340402754</v>
      </c>
    </row>
    <row r="281" spans="2:11" x14ac:dyDescent="0.2">
      <c r="B281" s="11">
        <f>IF(LoanIsGood,IF(ROW()-ROW(PaymentSchedule[[#Headers],[PMT NO]])&gt;ScheduledNumberOfPayments,"",ROW()-ROW(PaymentSchedule[[#Headers],[PMT NO]])),"")</f>
        <v>270</v>
      </c>
      <c r="C281" s="13">
        <f>IF(PaymentSchedule[[#This Row],[PMT NO]]&lt;&gt;"",EOMONTH(LoanStartDate,ROW(PaymentSchedule[[#This Row],[PMT NO]])-ROW(PaymentSchedule[[#Headers],[PMT NO]])-2)+DAY(LoanStartDate),"")</f>
        <v>50983</v>
      </c>
      <c r="D281" s="15">
        <f>IF(PaymentSchedule[[#This Row],[PMT NO]]&lt;&gt;"",IF(ROW()-ROW(PaymentSchedule[[#Headers],[BEGINNING BALANCE]])=1,LoanAmount,INDEX(PaymentSchedule[ENDING BALANCE],ROW()-ROW(PaymentSchedule[[#Headers],[BEGINNING BALANCE]])-1)),"")</f>
        <v>36012.004445097533</v>
      </c>
      <c r="E281" s="15">
        <f>IF(PaymentSchedule[[#This Row],[PMT NO]]&lt;&gt;"",ScheduledPayment,"")</f>
        <v>538.23943850903356</v>
      </c>
      <c r="F28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1" s="15">
        <f>IF(PaymentSchedule[[#This Row],[PMT NO]]&lt;&gt;"",PaymentSchedule[[#This Row],[TOTAL PAYMENT]]-PaymentSchedule[[#This Row],[INTEREST]],"")</f>
        <v>283.15440702292602</v>
      </c>
      <c r="I281" s="15">
        <f>IF(PaymentSchedule[[#This Row],[PMT NO]]&lt;&gt;"",PaymentSchedule[[#This Row],[BEGINNING BALANCE]]*(InterestRate/PaymentsPerYear),"")</f>
        <v>255.08503148610754</v>
      </c>
      <c r="J28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35728.850038074605</v>
      </c>
      <c r="K281" s="15">
        <f>IF(PaymentSchedule[[#This Row],[PMT NO]]&lt;&gt;"",SUM(INDEX(PaymentSchedule[INTEREST],1,1):PaymentSchedule[[#This Row],[INTEREST]]),"")</f>
        <v>111053.49843551364</v>
      </c>
    </row>
    <row r="282" spans="2:11" x14ac:dyDescent="0.2">
      <c r="B282" s="11">
        <f>IF(LoanIsGood,IF(ROW()-ROW(PaymentSchedule[[#Headers],[PMT NO]])&gt;ScheduledNumberOfPayments,"",ROW()-ROW(PaymentSchedule[[#Headers],[PMT NO]])),"")</f>
        <v>271</v>
      </c>
      <c r="C282" s="13">
        <f>IF(PaymentSchedule[[#This Row],[PMT NO]]&lt;&gt;"",EOMONTH(LoanStartDate,ROW(PaymentSchedule[[#This Row],[PMT NO]])-ROW(PaymentSchedule[[#Headers],[PMT NO]])-2)+DAY(LoanStartDate),"")</f>
        <v>51014</v>
      </c>
      <c r="D282" s="15">
        <f>IF(PaymentSchedule[[#This Row],[PMT NO]]&lt;&gt;"",IF(ROW()-ROW(PaymentSchedule[[#Headers],[BEGINNING BALANCE]])=1,LoanAmount,INDEX(PaymentSchedule[ENDING BALANCE],ROW()-ROW(PaymentSchedule[[#Headers],[BEGINNING BALANCE]])-1)),"")</f>
        <v>35728.850038074605</v>
      </c>
      <c r="E282" s="15">
        <f>IF(PaymentSchedule[[#This Row],[PMT NO]]&lt;&gt;"",ScheduledPayment,"")</f>
        <v>538.23943850903356</v>
      </c>
      <c r="F28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2" s="15">
        <f>IF(PaymentSchedule[[#This Row],[PMT NO]]&lt;&gt;"",PaymentSchedule[[#This Row],[TOTAL PAYMENT]]-PaymentSchedule[[#This Row],[INTEREST]],"")</f>
        <v>285.16008407267179</v>
      </c>
      <c r="I282" s="15">
        <f>IF(PaymentSchedule[[#This Row],[PMT NO]]&lt;&gt;"",PaymentSchedule[[#This Row],[BEGINNING BALANCE]]*(InterestRate/PaymentsPerYear),"")</f>
        <v>253.0793544363618</v>
      </c>
      <c r="J28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35443.689954001929</v>
      </c>
      <c r="K282" s="15">
        <f>IF(PaymentSchedule[[#This Row],[PMT NO]]&lt;&gt;"",SUM(INDEX(PaymentSchedule[INTEREST],1,1):PaymentSchedule[[#This Row],[INTEREST]]),"")</f>
        <v>111306.57778995</v>
      </c>
    </row>
    <row r="283" spans="2:11" x14ac:dyDescent="0.2">
      <c r="B283" s="11">
        <f>IF(LoanIsGood,IF(ROW()-ROW(PaymentSchedule[[#Headers],[PMT NO]])&gt;ScheduledNumberOfPayments,"",ROW()-ROW(PaymentSchedule[[#Headers],[PMT NO]])),"")</f>
        <v>272</v>
      </c>
      <c r="C283" s="13">
        <f>IF(PaymentSchedule[[#This Row],[PMT NO]]&lt;&gt;"",EOMONTH(LoanStartDate,ROW(PaymentSchedule[[#This Row],[PMT NO]])-ROW(PaymentSchedule[[#Headers],[PMT NO]])-2)+DAY(LoanStartDate),"")</f>
        <v>51044</v>
      </c>
      <c r="D283" s="15">
        <f>IF(PaymentSchedule[[#This Row],[PMT NO]]&lt;&gt;"",IF(ROW()-ROW(PaymentSchedule[[#Headers],[BEGINNING BALANCE]])=1,LoanAmount,INDEX(PaymentSchedule[ENDING BALANCE],ROW()-ROW(PaymentSchedule[[#Headers],[BEGINNING BALANCE]])-1)),"")</f>
        <v>35443.689954001929</v>
      </c>
      <c r="E283" s="15">
        <f>IF(PaymentSchedule[[#This Row],[PMT NO]]&lt;&gt;"",ScheduledPayment,"")</f>
        <v>538.23943850903356</v>
      </c>
      <c r="F28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3" s="15">
        <f>IF(PaymentSchedule[[#This Row],[PMT NO]]&lt;&gt;"",PaymentSchedule[[#This Row],[TOTAL PAYMENT]]-PaymentSchedule[[#This Row],[INTEREST]],"")</f>
        <v>287.17996800151991</v>
      </c>
      <c r="I283" s="15">
        <f>IF(PaymentSchedule[[#This Row],[PMT NO]]&lt;&gt;"",PaymentSchedule[[#This Row],[BEGINNING BALANCE]]*(InterestRate/PaymentsPerYear),"")</f>
        <v>251.05947050751368</v>
      </c>
      <c r="J28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35156.509986000412</v>
      </c>
      <c r="K283" s="15">
        <f>IF(PaymentSchedule[[#This Row],[PMT NO]]&lt;&gt;"",SUM(INDEX(PaymentSchedule[INTEREST],1,1):PaymentSchedule[[#This Row],[INTEREST]]),"")</f>
        <v>111557.63726045752</v>
      </c>
    </row>
    <row r="284" spans="2:11" x14ac:dyDescent="0.2">
      <c r="B284" s="11">
        <f>IF(LoanIsGood,IF(ROW()-ROW(PaymentSchedule[[#Headers],[PMT NO]])&gt;ScheduledNumberOfPayments,"",ROW()-ROW(PaymentSchedule[[#Headers],[PMT NO]])),"")</f>
        <v>273</v>
      </c>
      <c r="C284" s="13">
        <f>IF(PaymentSchedule[[#This Row],[PMT NO]]&lt;&gt;"",EOMONTH(LoanStartDate,ROW(PaymentSchedule[[#This Row],[PMT NO]])-ROW(PaymentSchedule[[#Headers],[PMT NO]])-2)+DAY(LoanStartDate),"")</f>
        <v>51075</v>
      </c>
      <c r="D284" s="15">
        <f>IF(PaymentSchedule[[#This Row],[PMT NO]]&lt;&gt;"",IF(ROW()-ROW(PaymentSchedule[[#Headers],[BEGINNING BALANCE]])=1,LoanAmount,INDEX(PaymentSchedule[ENDING BALANCE],ROW()-ROW(PaymentSchedule[[#Headers],[BEGINNING BALANCE]])-1)),"")</f>
        <v>35156.509986000412</v>
      </c>
      <c r="E284" s="15">
        <f>IF(PaymentSchedule[[#This Row],[PMT NO]]&lt;&gt;"",ScheduledPayment,"")</f>
        <v>538.23943850903356</v>
      </c>
      <c r="F28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4" s="15">
        <f>IF(PaymentSchedule[[#This Row],[PMT NO]]&lt;&gt;"",PaymentSchedule[[#This Row],[TOTAL PAYMENT]]-PaymentSchedule[[#This Row],[INTEREST]],"")</f>
        <v>289.21415944153063</v>
      </c>
      <c r="I284" s="15">
        <f>IF(PaymentSchedule[[#This Row],[PMT NO]]&lt;&gt;"",PaymentSchedule[[#This Row],[BEGINNING BALANCE]]*(InterestRate/PaymentsPerYear),"")</f>
        <v>249.02527906750294</v>
      </c>
      <c r="J28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34867.295826558882</v>
      </c>
      <c r="K284" s="15">
        <f>IF(PaymentSchedule[[#This Row],[PMT NO]]&lt;&gt;"",SUM(INDEX(PaymentSchedule[INTEREST],1,1):PaymentSchedule[[#This Row],[INTEREST]]),"")</f>
        <v>111806.66253952502</v>
      </c>
    </row>
    <row r="285" spans="2:11" x14ac:dyDescent="0.2">
      <c r="B285" s="11">
        <f>IF(LoanIsGood,IF(ROW()-ROW(PaymentSchedule[[#Headers],[PMT NO]])&gt;ScheduledNumberOfPayments,"",ROW()-ROW(PaymentSchedule[[#Headers],[PMT NO]])),"")</f>
        <v>274</v>
      </c>
      <c r="C285" s="13">
        <f>IF(PaymentSchedule[[#This Row],[PMT NO]]&lt;&gt;"",EOMONTH(LoanStartDate,ROW(PaymentSchedule[[#This Row],[PMT NO]])-ROW(PaymentSchedule[[#Headers],[PMT NO]])-2)+DAY(LoanStartDate),"")</f>
        <v>51105</v>
      </c>
      <c r="D285" s="15">
        <f>IF(PaymentSchedule[[#This Row],[PMT NO]]&lt;&gt;"",IF(ROW()-ROW(PaymentSchedule[[#Headers],[BEGINNING BALANCE]])=1,LoanAmount,INDEX(PaymentSchedule[ENDING BALANCE],ROW()-ROW(PaymentSchedule[[#Headers],[BEGINNING BALANCE]])-1)),"")</f>
        <v>34867.295826558882</v>
      </c>
      <c r="E285" s="15">
        <f>IF(PaymentSchedule[[#This Row],[PMT NO]]&lt;&gt;"",ScheduledPayment,"")</f>
        <v>538.23943850903356</v>
      </c>
      <c r="F28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5" s="15">
        <f>IF(PaymentSchedule[[#This Row],[PMT NO]]&lt;&gt;"",PaymentSchedule[[#This Row],[TOTAL PAYMENT]]-PaymentSchedule[[#This Row],[INTEREST]],"")</f>
        <v>291.26275973757481</v>
      </c>
      <c r="I285" s="15">
        <f>IF(PaymentSchedule[[#This Row],[PMT NO]]&lt;&gt;"",PaymentSchedule[[#This Row],[BEGINNING BALANCE]]*(InterestRate/PaymentsPerYear),"")</f>
        <v>246.97667877145878</v>
      </c>
      <c r="J28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34576.033066821306</v>
      </c>
      <c r="K285" s="15">
        <f>IF(PaymentSchedule[[#This Row],[PMT NO]]&lt;&gt;"",SUM(INDEX(PaymentSchedule[INTEREST],1,1):PaymentSchedule[[#This Row],[INTEREST]]),"")</f>
        <v>112053.63921829648</v>
      </c>
    </row>
    <row r="286" spans="2:11" x14ac:dyDescent="0.2">
      <c r="B286" s="11">
        <f>IF(LoanIsGood,IF(ROW()-ROW(PaymentSchedule[[#Headers],[PMT NO]])&gt;ScheduledNumberOfPayments,"",ROW()-ROW(PaymentSchedule[[#Headers],[PMT NO]])),"")</f>
        <v>275</v>
      </c>
      <c r="C286" s="13">
        <f>IF(PaymentSchedule[[#This Row],[PMT NO]]&lt;&gt;"",EOMONTH(LoanStartDate,ROW(PaymentSchedule[[#This Row],[PMT NO]])-ROW(PaymentSchedule[[#Headers],[PMT NO]])-2)+DAY(LoanStartDate),"")</f>
        <v>51136</v>
      </c>
      <c r="D286" s="15">
        <f>IF(PaymentSchedule[[#This Row],[PMT NO]]&lt;&gt;"",IF(ROW()-ROW(PaymentSchedule[[#Headers],[BEGINNING BALANCE]])=1,LoanAmount,INDEX(PaymentSchedule[ENDING BALANCE],ROW()-ROW(PaymentSchedule[[#Headers],[BEGINNING BALANCE]])-1)),"")</f>
        <v>34576.033066821306</v>
      </c>
      <c r="E286" s="15">
        <f>IF(PaymentSchedule[[#This Row],[PMT NO]]&lt;&gt;"",ScheduledPayment,"")</f>
        <v>538.23943850903356</v>
      </c>
      <c r="F28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6" s="15">
        <f>IF(PaymentSchedule[[#This Row],[PMT NO]]&lt;&gt;"",PaymentSchedule[[#This Row],[TOTAL PAYMENT]]-PaymentSchedule[[#This Row],[INTEREST]],"")</f>
        <v>293.32587095238262</v>
      </c>
      <c r="I286" s="15">
        <f>IF(PaymentSchedule[[#This Row],[PMT NO]]&lt;&gt;"",PaymentSchedule[[#This Row],[BEGINNING BALANCE]]*(InterestRate/PaymentsPerYear),"")</f>
        <v>244.91356755665095</v>
      </c>
      <c r="J28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34282.707195868927</v>
      </c>
      <c r="K286" s="15">
        <f>IF(PaymentSchedule[[#This Row],[PMT NO]]&lt;&gt;"",SUM(INDEX(PaymentSchedule[INTEREST],1,1):PaymentSchedule[[#This Row],[INTEREST]]),"")</f>
        <v>112298.55278585313</v>
      </c>
    </row>
    <row r="287" spans="2:11" x14ac:dyDescent="0.2">
      <c r="B287" s="11">
        <f>IF(LoanIsGood,IF(ROW()-ROW(PaymentSchedule[[#Headers],[PMT NO]])&gt;ScheduledNumberOfPayments,"",ROW()-ROW(PaymentSchedule[[#Headers],[PMT NO]])),"")</f>
        <v>276</v>
      </c>
      <c r="C287" s="13">
        <f>IF(PaymentSchedule[[#This Row],[PMT NO]]&lt;&gt;"",EOMONTH(LoanStartDate,ROW(PaymentSchedule[[#This Row],[PMT NO]])-ROW(PaymentSchedule[[#Headers],[PMT NO]])-2)+DAY(LoanStartDate),"")</f>
        <v>51167</v>
      </c>
      <c r="D287" s="15">
        <f>IF(PaymentSchedule[[#This Row],[PMT NO]]&lt;&gt;"",IF(ROW()-ROW(PaymentSchedule[[#Headers],[BEGINNING BALANCE]])=1,LoanAmount,INDEX(PaymentSchedule[ENDING BALANCE],ROW()-ROW(PaymentSchedule[[#Headers],[BEGINNING BALANCE]])-1)),"")</f>
        <v>34282.707195868927</v>
      </c>
      <c r="E287" s="15">
        <f>IF(PaymentSchedule[[#This Row],[PMT NO]]&lt;&gt;"",ScheduledPayment,"")</f>
        <v>538.23943850903356</v>
      </c>
      <c r="F28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7" s="15">
        <f>IF(PaymentSchedule[[#This Row],[PMT NO]]&lt;&gt;"",PaymentSchedule[[#This Row],[TOTAL PAYMENT]]-PaymentSchedule[[#This Row],[INTEREST]],"")</f>
        <v>295.40359587162868</v>
      </c>
      <c r="I287" s="15">
        <f>IF(PaymentSchedule[[#This Row],[PMT NO]]&lt;&gt;"",PaymentSchedule[[#This Row],[BEGINNING BALANCE]]*(InterestRate/PaymentsPerYear),"")</f>
        <v>242.83584263740491</v>
      </c>
      <c r="J28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33987.3035999973</v>
      </c>
      <c r="K287" s="15">
        <f>IF(PaymentSchedule[[#This Row],[PMT NO]]&lt;&gt;"",SUM(INDEX(PaymentSchedule[INTEREST],1,1):PaymentSchedule[[#This Row],[INTEREST]]),"")</f>
        <v>112541.38862849053</v>
      </c>
    </row>
    <row r="288" spans="2:11" x14ac:dyDescent="0.2">
      <c r="B288" s="11">
        <f>IF(LoanIsGood,IF(ROW()-ROW(PaymentSchedule[[#Headers],[PMT NO]])&gt;ScheduledNumberOfPayments,"",ROW()-ROW(PaymentSchedule[[#Headers],[PMT NO]])),"")</f>
        <v>277</v>
      </c>
      <c r="C288" s="13">
        <f>IF(PaymentSchedule[[#This Row],[PMT NO]]&lt;&gt;"",EOMONTH(LoanStartDate,ROW(PaymentSchedule[[#This Row],[PMT NO]])-ROW(PaymentSchedule[[#Headers],[PMT NO]])-2)+DAY(LoanStartDate),"")</f>
        <v>51196</v>
      </c>
      <c r="D288" s="15">
        <f>IF(PaymentSchedule[[#This Row],[PMT NO]]&lt;&gt;"",IF(ROW()-ROW(PaymentSchedule[[#Headers],[BEGINNING BALANCE]])=1,LoanAmount,INDEX(PaymentSchedule[ENDING BALANCE],ROW()-ROW(PaymentSchedule[[#Headers],[BEGINNING BALANCE]])-1)),"")</f>
        <v>33987.3035999973</v>
      </c>
      <c r="E288" s="15">
        <f>IF(PaymentSchedule[[#This Row],[PMT NO]]&lt;&gt;"",ScheduledPayment,"")</f>
        <v>538.23943850903356</v>
      </c>
      <c r="F28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8" s="15">
        <f>IF(PaymentSchedule[[#This Row],[PMT NO]]&lt;&gt;"",PaymentSchedule[[#This Row],[TOTAL PAYMENT]]-PaymentSchedule[[#This Row],[INTEREST]],"")</f>
        <v>297.49603800905265</v>
      </c>
      <c r="I288" s="15">
        <f>IF(PaymentSchedule[[#This Row],[PMT NO]]&lt;&gt;"",PaymentSchedule[[#This Row],[BEGINNING BALANCE]]*(InterestRate/PaymentsPerYear),"")</f>
        <v>240.74340049998088</v>
      </c>
      <c r="J28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33689.807561988244</v>
      </c>
      <c r="K288" s="15">
        <f>IF(PaymentSchedule[[#This Row],[PMT NO]]&lt;&gt;"",SUM(INDEX(PaymentSchedule[INTEREST],1,1):PaymentSchedule[[#This Row],[INTEREST]]),"")</f>
        <v>112782.13202899051</v>
      </c>
    </row>
    <row r="289" spans="2:11" x14ac:dyDescent="0.2">
      <c r="B289" s="11">
        <f>IF(LoanIsGood,IF(ROW()-ROW(PaymentSchedule[[#Headers],[PMT NO]])&gt;ScheduledNumberOfPayments,"",ROW()-ROW(PaymentSchedule[[#Headers],[PMT NO]])),"")</f>
        <v>278</v>
      </c>
      <c r="C289" s="13">
        <f>IF(PaymentSchedule[[#This Row],[PMT NO]]&lt;&gt;"",EOMONTH(LoanStartDate,ROW(PaymentSchedule[[#This Row],[PMT NO]])-ROW(PaymentSchedule[[#Headers],[PMT NO]])-2)+DAY(LoanStartDate),"")</f>
        <v>51227</v>
      </c>
      <c r="D289" s="15">
        <f>IF(PaymentSchedule[[#This Row],[PMT NO]]&lt;&gt;"",IF(ROW()-ROW(PaymentSchedule[[#Headers],[BEGINNING BALANCE]])=1,LoanAmount,INDEX(PaymentSchedule[ENDING BALANCE],ROW()-ROW(PaymentSchedule[[#Headers],[BEGINNING BALANCE]])-1)),"")</f>
        <v>33689.807561988244</v>
      </c>
      <c r="E289" s="15">
        <f>IF(PaymentSchedule[[#This Row],[PMT NO]]&lt;&gt;"",ScheduledPayment,"")</f>
        <v>538.23943850903356</v>
      </c>
      <c r="F28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89" s="15">
        <f>IF(PaymentSchedule[[#This Row],[PMT NO]]&lt;&gt;"",PaymentSchedule[[#This Row],[TOTAL PAYMENT]]-PaymentSchedule[[#This Row],[INTEREST]],"")</f>
        <v>299.60330161161681</v>
      </c>
      <c r="I289" s="15">
        <f>IF(PaymentSchedule[[#This Row],[PMT NO]]&lt;&gt;"",PaymentSchedule[[#This Row],[BEGINNING BALANCE]]*(InterestRate/PaymentsPerYear),"")</f>
        <v>238.63613689741675</v>
      </c>
      <c r="J28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33390.204260376624</v>
      </c>
      <c r="K289" s="15">
        <f>IF(PaymentSchedule[[#This Row],[PMT NO]]&lt;&gt;"",SUM(INDEX(PaymentSchedule[INTEREST],1,1):PaymentSchedule[[#This Row],[INTEREST]]),"")</f>
        <v>113020.76816588793</v>
      </c>
    </row>
    <row r="290" spans="2:11" x14ac:dyDescent="0.2">
      <c r="B290" s="11">
        <f>IF(LoanIsGood,IF(ROW()-ROW(PaymentSchedule[[#Headers],[PMT NO]])&gt;ScheduledNumberOfPayments,"",ROW()-ROW(PaymentSchedule[[#Headers],[PMT NO]])),"")</f>
        <v>279</v>
      </c>
      <c r="C290" s="13">
        <f>IF(PaymentSchedule[[#This Row],[PMT NO]]&lt;&gt;"",EOMONTH(LoanStartDate,ROW(PaymentSchedule[[#This Row],[PMT NO]])-ROW(PaymentSchedule[[#Headers],[PMT NO]])-2)+DAY(LoanStartDate),"")</f>
        <v>51257</v>
      </c>
      <c r="D290" s="15">
        <f>IF(PaymentSchedule[[#This Row],[PMT NO]]&lt;&gt;"",IF(ROW()-ROW(PaymentSchedule[[#Headers],[BEGINNING BALANCE]])=1,LoanAmount,INDEX(PaymentSchedule[ENDING BALANCE],ROW()-ROW(PaymentSchedule[[#Headers],[BEGINNING BALANCE]])-1)),"")</f>
        <v>33390.204260376624</v>
      </c>
      <c r="E290" s="15">
        <f>IF(PaymentSchedule[[#This Row],[PMT NO]]&lt;&gt;"",ScheduledPayment,"")</f>
        <v>538.23943850903356</v>
      </c>
      <c r="F29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0" s="15">
        <f>IF(PaymentSchedule[[#This Row],[PMT NO]]&lt;&gt;"",PaymentSchedule[[#This Row],[TOTAL PAYMENT]]-PaymentSchedule[[#This Row],[INTEREST]],"")</f>
        <v>301.72549166469912</v>
      </c>
      <c r="I290" s="15">
        <f>IF(PaymentSchedule[[#This Row],[PMT NO]]&lt;&gt;"",PaymentSchedule[[#This Row],[BEGINNING BALANCE]]*(InterestRate/PaymentsPerYear),"")</f>
        <v>236.51394684433444</v>
      </c>
      <c r="J29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33088.478768711924</v>
      </c>
      <c r="K290" s="15">
        <f>IF(PaymentSchedule[[#This Row],[PMT NO]]&lt;&gt;"",SUM(INDEX(PaymentSchedule[INTEREST],1,1):PaymentSchedule[[#This Row],[INTEREST]]),"")</f>
        <v>113257.28211273227</v>
      </c>
    </row>
    <row r="291" spans="2:11" x14ac:dyDescent="0.2">
      <c r="B291" s="11">
        <f>IF(LoanIsGood,IF(ROW()-ROW(PaymentSchedule[[#Headers],[PMT NO]])&gt;ScheduledNumberOfPayments,"",ROW()-ROW(PaymentSchedule[[#Headers],[PMT NO]])),"")</f>
        <v>280</v>
      </c>
      <c r="C291" s="13">
        <f>IF(PaymentSchedule[[#This Row],[PMT NO]]&lt;&gt;"",EOMONTH(LoanStartDate,ROW(PaymentSchedule[[#This Row],[PMT NO]])-ROW(PaymentSchedule[[#Headers],[PMT NO]])-2)+DAY(LoanStartDate),"")</f>
        <v>51288</v>
      </c>
      <c r="D291" s="15">
        <f>IF(PaymentSchedule[[#This Row],[PMT NO]]&lt;&gt;"",IF(ROW()-ROW(PaymentSchedule[[#Headers],[BEGINNING BALANCE]])=1,LoanAmount,INDEX(PaymentSchedule[ENDING BALANCE],ROW()-ROW(PaymentSchedule[[#Headers],[BEGINNING BALANCE]])-1)),"")</f>
        <v>33088.478768711924</v>
      </c>
      <c r="E291" s="15">
        <f>IF(PaymentSchedule[[#This Row],[PMT NO]]&lt;&gt;"",ScheduledPayment,"")</f>
        <v>538.23943850903356</v>
      </c>
      <c r="F29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1" s="15">
        <f>IF(PaymentSchedule[[#This Row],[PMT NO]]&lt;&gt;"",PaymentSchedule[[#This Row],[TOTAL PAYMENT]]-PaymentSchedule[[#This Row],[INTEREST]],"")</f>
        <v>303.86271389732406</v>
      </c>
      <c r="I291" s="15">
        <f>IF(PaymentSchedule[[#This Row],[PMT NO]]&lt;&gt;"",PaymentSchedule[[#This Row],[BEGINNING BALANCE]]*(InterestRate/PaymentsPerYear),"")</f>
        <v>234.37672461170948</v>
      </c>
      <c r="J29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32784.6160548146</v>
      </c>
      <c r="K291" s="15">
        <f>IF(PaymentSchedule[[#This Row],[PMT NO]]&lt;&gt;"",SUM(INDEX(PaymentSchedule[INTEREST],1,1):PaymentSchedule[[#This Row],[INTEREST]]),"")</f>
        <v>113491.65883734397</v>
      </c>
    </row>
    <row r="292" spans="2:11" x14ac:dyDescent="0.2">
      <c r="B292" s="11">
        <f>IF(LoanIsGood,IF(ROW()-ROW(PaymentSchedule[[#Headers],[PMT NO]])&gt;ScheduledNumberOfPayments,"",ROW()-ROW(PaymentSchedule[[#Headers],[PMT NO]])),"")</f>
        <v>281</v>
      </c>
      <c r="C292" s="13">
        <f>IF(PaymentSchedule[[#This Row],[PMT NO]]&lt;&gt;"",EOMONTH(LoanStartDate,ROW(PaymentSchedule[[#This Row],[PMT NO]])-ROW(PaymentSchedule[[#Headers],[PMT NO]])-2)+DAY(LoanStartDate),"")</f>
        <v>51318</v>
      </c>
      <c r="D292" s="15">
        <f>IF(PaymentSchedule[[#This Row],[PMT NO]]&lt;&gt;"",IF(ROW()-ROW(PaymentSchedule[[#Headers],[BEGINNING BALANCE]])=1,LoanAmount,INDEX(PaymentSchedule[ENDING BALANCE],ROW()-ROW(PaymentSchedule[[#Headers],[BEGINNING BALANCE]])-1)),"")</f>
        <v>32784.6160548146</v>
      </c>
      <c r="E292" s="15">
        <f>IF(PaymentSchedule[[#This Row],[PMT NO]]&lt;&gt;"",ScheduledPayment,"")</f>
        <v>538.23943850903356</v>
      </c>
      <c r="F29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2" s="15">
        <f>IF(PaymentSchedule[[#This Row],[PMT NO]]&lt;&gt;"",PaymentSchedule[[#This Row],[TOTAL PAYMENT]]-PaymentSchedule[[#This Row],[INTEREST]],"")</f>
        <v>306.01507478743014</v>
      </c>
      <c r="I292" s="15">
        <f>IF(PaymentSchedule[[#This Row],[PMT NO]]&lt;&gt;"",PaymentSchedule[[#This Row],[BEGINNING BALANCE]]*(InterestRate/PaymentsPerYear),"")</f>
        <v>232.22436372160342</v>
      </c>
      <c r="J29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32478.600980027171</v>
      </c>
      <c r="K292" s="15">
        <f>IF(PaymentSchedule[[#This Row],[PMT NO]]&lt;&gt;"",SUM(INDEX(PaymentSchedule[INTEREST],1,1):PaymentSchedule[[#This Row],[INTEREST]]),"")</f>
        <v>113723.88320106558</v>
      </c>
    </row>
    <row r="293" spans="2:11" x14ac:dyDescent="0.2">
      <c r="B293" s="11">
        <f>IF(LoanIsGood,IF(ROW()-ROW(PaymentSchedule[[#Headers],[PMT NO]])&gt;ScheduledNumberOfPayments,"",ROW()-ROW(PaymentSchedule[[#Headers],[PMT NO]])),"")</f>
        <v>282</v>
      </c>
      <c r="C293" s="13">
        <f>IF(PaymentSchedule[[#This Row],[PMT NO]]&lt;&gt;"",EOMONTH(LoanStartDate,ROW(PaymentSchedule[[#This Row],[PMT NO]])-ROW(PaymentSchedule[[#Headers],[PMT NO]])-2)+DAY(LoanStartDate),"")</f>
        <v>51349</v>
      </c>
      <c r="D293" s="15">
        <f>IF(PaymentSchedule[[#This Row],[PMT NO]]&lt;&gt;"",IF(ROW()-ROW(PaymentSchedule[[#Headers],[BEGINNING BALANCE]])=1,LoanAmount,INDEX(PaymentSchedule[ENDING BALANCE],ROW()-ROW(PaymentSchedule[[#Headers],[BEGINNING BALANCE]])-1)),"")</f>
        <v>32478.600980027171</v>
      </c>
      <c r="E293" s="15">
        <f>IF(PaymentSchedule[[#This Row],[PMT NO]]&lt;&gt;"",ScheduledPayment,"")</f>
        <v>538.23943850903356</v>
      </c>
      <c r="F29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3" s="15">
        <f>IF(PaymentSchedule[[#This Row],[PMT NO]]&lt;&gt;"",PaymentSchedule[[#This Row],[TOTAL PAYMENT]]-PaymentSchedule[[#This Row],[INTEREST]],"")</f>
        <v>308.18268156717443</v>
      </c>
      <c r="I293" s="15">
        <f>IF(PaymentSchedule[[#This Row],[PMT NO]]&lt;&gt;"",PaymentSchedule[[#This Row],[BEGINNING BALANCE]]*(InterestRate/PaymentsPerYear),"")</f>
        <v>230.05675694185913</v>
      </c>
      <c r="J29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32170.418298459997</v>
      </c>
      <c r="K293" s="15">
        <f>IF(PaymentSchedule[[#This Row],[PMT NO]]&lt;&gt;"",SUM(INDEX(PaymentSchedule[INTEREST],1,1):PaymentSchedule[[#This Row],[INTEREST]]),"")</f>
        <v>113953.93995800744</v>
      </c>
    </row>
    <row r="294" spans="2:11" x14ac:dyDescent="0.2">
      <c r="B294" s="11">
        <f>IF(LoanIsGood,IF(ROW()-ROW(PaymentSchedule[[#Headers],[PMT NO]])&gt;ScheduledNumberOfPayments,"",ROW()-ROW(PaymentSchedule[[#Headers],[PMT NO]])),"")</f>
        <v>283</v>
      </c>
      <c r="C294" s="13">
        <f>IF(PaymentSchedule[[#This Row],[PMT NO]]&lt;&gt;"",EOMONTH(LoanStartDate,ROW(PaymentSchedule[[#This Row],[PMT NO]])-ROW(PaymentSchedule[[#Headers],[PMT NO]])-2)+DAY(LoanStartDate),"")</f>
        <v>51380</v>
      </c>
      <c r="D294" s="15">
        <f>IF(PaymentSchedule[[#This Row],[PMT NO]]&lt;&gt;"",IF(ROW()-ROW(PaymentSchedule[[#Headers],[BEGINNING BALANCE]])=1,LoanAmount,INDEX(PaymentSchedule[ENDING BALANCE],ROW()-ROW(PaymentSchedule[[#Headers],[BEGINNING BALANCE]])-1)),"")</f>
        <v>32170.418298459997</v>
      </c>
      <c r="E294" s="15">
        <f>IF(PaymentSchedule[[#This Row],[PMT NO]]&lt;&gt;"",ScheduledPayment,"")</f>
        <v>538.23943850903356</v>
      </c>
      <c r="F29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4" s="15">
        <f>IF(PaymentSchedule[[#This Row],[PMT NO]]&lt;&gt;"",PaymentSchedule[[#This Row],[TOTAL PAYMENT]]-PaymentSchedule[[#This Row],[INTEREST]],"")</f>
        <v>310.36564222827519</v>
      </c>
      <c r="I294" s="15">
        <f>IF(PaymentSchedule[[#This Row],[PMT NO]]&lt;&gt;"",PaymentSchedule[[#This Row],[BEGINNING BALANCE]]*(InterestRate/PaymentsPerYear),"")</f>
        <v>227.87379628075834</v>
      </c>
      <c r="J29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31860.052656231721</v>
      </c>
      <c r="K294" s="15">
        <f>IF(PaymentSchedule[[#This Row],[PMT NO]]&lt;&gt;"",SUM(INDEX(PaymentSchedule[INTEREST],1,1):PaymentSchedule[[#This Row],[INTEREST]]),"")</f>
        <v>114181.8137542882</v>
      </c>
    </row>
    <row r="295" spans="2:11" x14ac:dyDescent="0.2">
      <c r="B295" s="11">
        <f>IF(LoanIsGood,IF(ROW()-ROW(PaymentSchedule[[#Headers],[PMT NO]])&gt;ScheduledNumberOfPayments,"",ROW()-ROW(PaymentSchedule[[#Headers],[PMT NO]])),"")</f>
        <v>284</v>
      </c>
      <c r="C295" s="13">
        <f>IF(PaymentSchedule[[#This Row],[PMT NO]]&lt;&gt;"",EOMONTH(LoanStartDate,ROW(PaymentSchedule[[#This Row],[PMT NO]])-ROW(PaymentSchedule[[#Headers],[PMT NO]])-2)+DAY(LoanStartDate),"")</f>
        <v>51410</v>
      </c>
      <c r="D295" s="15">
        <f>IF(PaymentSchedule[[#This Row],[PMT NO]]&lt;&gt;"",IF(ROW()-ROW(PaymentSchedule[[#Headers],[BEGINNING BALANCE]])=1,LoanAmount,INDEX(PaymentSchedule[ENDING BALANCE],ROW()-ROW(PaymentSchedule[[#Headers],[BEGINNING BALANCE]])-1)),"")</f>
        <v>31860.052656231721</v>
      </c>
      <c r="E295" s="15">
        <f>IF(PaymentSchedule[[#This Row],[PMT NO]]&lt;&gt;"",ScheduledPayment,"")</f>
        <v>538.23943850903356</v>
      </c>
      <c r="F29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5" s="15">
        <f>IF(PaymentSchedule[[#This Row],[PMT NO]]&lt;&gt;"",PaymentSchedule[[#This Row],[TOTAL PAYMENT]]-PaymentSchedule[[#This Row],[INTEREST]],"")</f>
        <v>312.56406552739219</v>
      </c>
      <c r="I295" s="15">
        <f>IF(PaymentSchedule[[#This Row],[PMT NO]]&lt;&gt;"",PaymentSchedule[[#This Row],[BEGINNING BALANCE]]*(InterestRate/PaymentsPerYear),"")</f>
        <v>225.67537298164137</v>
      </c>
      <c r="J29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31547.488590704328</v>
      </c>
      <c r="K295" s="15">
        <f>IF(PaymentSchedule[[#This Row],[PMT NO]]&lt;&gt;"",SUM(INDEX(PaymentSchedule[INTEREST],1,1):PaymentSchedule[[#This Row],[INTEREST]]),"")</f>
        <v>114407.48912726984</v>
      </c>
    </row>
    <row r="296" spans="2:11" x14ac:dyDescent="0.2">
      <c r="B296" s="11">
        <f>IF(LoanIsGood,IF(ROW()-ROW(PaymentSchedule[[#Headers],[PMT NO]])&gt;ScheduledNumberOfPayments,"",ROW()-ROW(PaymentSchedule[[#Headers],[PMT NO]])),"")</f>
        <v>285</v>
      </c>
      <c r="C296" s="13">
        <f>IF(PaymentSchedule[[#This Row],[PMT NO]]&lt;&gt;"",EOMONTH(LoanStartDate,ROW(PaymentSchedule[[#This Row],[PMT NO]])-ROW(PaymentSchedule[[#Headers],[PMT NO]])-2)+DAY(LoanStartDate),"")</f>
        <v>51441</v>
      </c>
      <c r="D296" s="15">
        <f>IF(PaymentSchedule[[#This Row],[PMT NO]]&lt;&gt;"",IF(ROW()-ROW(PaymentSchedule[[#Headers],[BEGINNING BALANCE]])=1,LoanAmount,INDEX(PaymentSchedule[ENDING BALANCE],ROW()-ROW(PaymentSchedule[[#Headers],[BEGINNING BALANCE]])-1)),"")</f>
        <v>31547.488590704328</v>
      </c>
      <c r="E296" s="15">
        <f>IF(PaymentSchedule[[#This Row],[PMT NO]]&lt;&gt;"",ScheduledPayment,"")</f>
        <v>538.23943850903356</v>
      </c>
      <c r="F29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6" s="15">
        <f>IF(PaymentSchedule[[#This Row],[PMT NO]]&lt;&gt;"",PaymentSchedule[[#This Row],[TOTAL PAYMENT]]-PaymentSchedule[[#This Row],[INTEREST]],"")</f>
        <v>314.77806099154452</v>
      </c>
      <c r="I296" s="15">
        <f>IF(PaymentSchedule[[#This Row],[PMT NO]]&lt;&gt;"",PaymentSchedule[[#This Row],[BEGINNING BALANCE]]*(InterestRate/PaymentsPerYear),"")</f>
        <v>223.46137751748901</v>
      </c>
      <c r="J29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31232.710529712782</v>
      </c>
      <c r="K296" s="15">
        <f>IF(PaymentSchedule[[#This Row],[PMT NO]]&lt;&gt;"",SUM(INDEX(PaymentSchedule[INTEREST],1,1):PaymentSchedule[[#This Row],[INTEREST]]),"")</f>
        <v>114630.95050478734</v>
      </c>
    </row>
    <row r="297" spans="2:11" x14ac:dyDescent="0.2">
      <c r="B297" s="11">
        <f>IF(LoanIsGood,IF(ROW()-ROW(PaymentSchedule[[#Headers],[PMT NO]])&gt;ScheduledNumberOfPayments,"",ROW()-ROW(PaymentSchedule[[#Headers],[PMT NO]])),"")</f>
        <v>286</v>
      </c>
      <c r="C297" s="13">
        <f>IF(PaymentSchedule[[#This Row],[PMT NO]]&lt;&gt;"",EOMONTH(LoanStartDate,ROW(PaymentSchedule[[#This Row],[PMT NO]])-ROW(PaymentSchedule[[#Headers],[PMT NO]])-2)+DAY(LoanStartDate),"")</f>
        <v>51471</v>
      </c>
      <c r="D297" s="15">
        <f>IF(PaymentSchedule[[#This Row],[PMT NO]]&lt;&gt;"",IF(ROW()-ROW(PaymentSchedule[[#Headers],[BEGINNING BALANCE]])=1,LoanAmount,INDEX(PaymentSchedule[ENDING BALANCE],ROW()-ROW(PaymentSchedule[[#Headers],[BEGINNING BALANCE]])-1)),"")</f>
        <v>31232.710529712782</v>
      </c>
      <c r="E297" s="15">
        <f>IF(PaymentSchedule[[#This Row],[PMT NO]]&lt;&gt;"",ScheduledPayment,"")</f>
        <v>538.23943850903356</v>
      </c>
      <c r="F29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7" s="15">
        <f>IF(PaymentSchedule[[#This Row],[PMT NO]]&lt;&gt;"",PaymentSchedule[[#This Row],[TOTAL PAYMENT]]-PaymentSchedule[[#This Row],[INTEREST]],"")</f>
        <v>317.00773892356801</v>
      </c>
      <c r="I297" s="15">
        <f>IF(PaymentSchedule[[#This Row],[PMT NO]]&lt;&gt;"",PaymentSchedule[[#This Row],[BEGINNING BALANCE]]*(InterestRate/PaymentsPerYear),"")</f>
        <v>221.23169958546555</v>
      </c>
      <c r="J29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30915.702790789215</v>
      </c>
      <c r="K297" s="15">
        <f>IF(PaymentSchedule[[#This Row],[PMT NO]]&lt;&gt;"",SUM(INDEX(PaymentSchedule[INTEREST],1,1):PaymentSchedule[[#This Row],[INTEREST]]),"")</f>
        <v>114852.1822043728</v>
      </c>
    </row>
    <row r="298" spans="2:11" x14ac:dyDescent="0.2">
      <c r="B298" s="11">
        <f>IF(LoanIsGood,IF(ROW()-ROW(PaymentSchedule[[#Headers],[PMT NO]])&gt;ScheduledNumberOfPayments,"",ROW()-ROW(PaymentSchedule[[#Headers],[PMT NO]])),"")</f>
        <v>287</v>
      </c>
      <c r="C298" s="13">
        <f>IF(PaymentSchedule[[#This Row],[PMT NO]]&lt;&gt;"",EOMONTH(LoanStartDate,ROW(PaymentSchedule[[#This Row],[PMT NO]])-ROW(PaymentSchedule[[#Headers],[PMT NO]])-2)+DAY(LoanStartDate),"")</f>
        <v>51502</v>
      </c>
      <c r="D298" s="15">
        <f>IF(PaymentSchedule[[#This Row],[PMT NO]]&lt;&gt;"",IF(ROW()-ROW(PaymentSchedule[[#Headers],[BEGINNING BALANCE]])=1,LoanAmount,INDEX(PaymentSchedule[ENDING BALANCE],ROW()-ROW(PaymentSchedule[[#Headers],[BEGINNING BALANCE]])-1)),"")</f>
        <v>30915.702790789215</v>
      </c>
      <c r="E298" s="15">
        <f>IF(PaymentSchedule[[#This Row],[PMT NO]]&lt;&gt;"",ScheduledPayment,"")</f>
        <v>538.23943850903356</v>
      </c>
      <c r="F29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8" s="15">
        <f>IF(PaymentSchedule[[#This Row],[PMT NO]]&lt;&gt;"",PaymentSchedule[[#This Row],[TOTAL PAYMENT]]-PaymentSchedule[[#This Row],[INTEREST]],"")</f>
        <v>319.25321040760991</v>
      </c>
      <c r="I298" s="15">
        <f>IF(PaymentSchedule[[#This Row],[PMT NO]]&lt;&gt;"",PaymentSchedule[[#This Row],[BEGINNING BALANCE]]*(InterestRate/PaymentsPerYear),"")</f>
        <v>218.98622810142362</v>
      </c>
      <c r="J29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30596.449580381606</v>
      </c>
      <c r="K298" s="15">
        <f>IF(PaymentSchedule[[#This Row],[PMT NO]]&lt;&gt;"",SUM(INDEX(PaymentSchedule[INTEREST],1,1):PaymentSchedule[[#This Row],[INTEREST]]),"")</f>
        <v>115071.16843247422</v>
      </c>
    </row>
    <row r="299" spans="2:11" x14ac:dyDescent="0.2">
      <c r="B299" s="11">
        <f>IF(LoanIsGood,IF(ROW()-ROW(PaymentSchedule[[#Headers],[PMT NO]])&gt;ScheduledNumberOfPayments,"",ROW()-ROW(PaymentSchedule[[#Headers],[PMT NO]])),"")</f>
        <v>288</v>
      </c>
      <c r="C299" s="13">
        <f>IF(PaymentSchedule[[#This Row],[PMT NO]]&lt;&gt;"",EOMONTH(LoanStartDate,ROW(PaymentSchedule[[#This Row],[PMT NO]])-ROW(PaymentSchedule[[#Headers],[PMT NO]])-2)+DAY(LoanStartDate),"")</f>
        <v>51533</v>
      </c>
      <c r="D299" s="15">
        <f>IF(PaymentSchedule[[#This Row],[PMT NO]]&lt;&gt;"",IF(ROW()-ROW(PaymentSchedule[[#Headers],[BEGINNING BALANCE]])=1,LoanAmount,INDEX(PaymentSchedule[ENDING BALANCE],ROW()-ROW(PaymentSchedule[[#Headers],[BEGINNING BALANCE]])-1)),"")</f>
        <v>30596.449580381606</v>
      </c>
      <c r="E299" s="15">
        <f>IF(PaymentSchedule[[#This Row],[PMT NO]]&lt;&gt;"",ScheduledPayment,"")</f>
        <v>538.23943850903356</v>
      </c>
      <c r="F29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299" s="15">
        <f>IF(PaymentSchedule[[#This Row],[PMT NO]]&lt;&gt;"",PaymentSchedule[[#This Row],[TOTAL PAYMENT]]-PaymentSchedule[[#This Row],[INTEREST]],"")</f>
        <v>321.5145873146638</v>
      </c>
      <c r="I299" s="15">
        <f>IF(PaymentSchedule[[#This Row],[PMT NO]]&lt;&gt;"",PaymentSchedule[[#This Row],[BEGINNING BALANCE]]*(InterestRate/PaymentsPerYear),"")</f>
        <v>216.72485119436973</v>
      </c>
      <c r="J29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30274.934993066941</v>
      </c>
      <c r="K299" s="15">
        <f>IF(PaymentSchedule[[#This Row],[PMT NO]]&lt;&gt;"",SUM(INDEX(PaymentSchedule[INTEREST],1,1):PaymentSchedule[[#This Row],[INTEREST]]),"")</f>
        <v>115287.8932836686</v>
      </c>
    </row>
    <row r="300" spans="2:11" x14ac:dyDescent="0.2">
      <c r="B300" s="11">
        <f>IF(LoanIsGood,IF(ROW()-ROW(PaymentSchedule[[#Headers],[PMT NO]])&gt;ScheduledNumberOfPayments,"",ROW()-ROW(PaymentSchedule[[#Headers],[PMT NO]])),"")</f>
        <v>289</v>
      </c>
      <c r="C300" s="13">
        <f>IF(PaymentSchedule[[#This Row],[PMT NO]]&lt;&gt;"",EOMONTH(LoanStartDate,ROW(PaymentSchedule[[#This Row],[PMT NO]])-ROW(PaymentSchedule[[#Headers],[PMT NO]])-2)+DAY(LoanStartDate),"")</f>
        <v>51561</v>
      </c>
      <c r="D300" s="15">
        <f>IF(PaymentSchedule[[#This Row],[PMT NO]]&lt;&gt;"",IF(ROW()-ROW(PaymentSchedule[[#Headers],[BEGINNING BALANCE]])=1,LoanAmount,INDEX(PaymentSchedule[ENDING BALANCE],ROW()-ROW(PaymentSchedule[[#Headers],[BEGINNING BALANCE]])-1)),"")</f>
        <v>30274.934993066941</v>
      </c>
      <c r="E300" s="15">
        <f>IF(PaymentSchedule[[#This Row],[PMT NO]]&lt;&gt;"",ScheduledPayment,"")</f>
        <v>538.23943850903356</v>
      </c>
      <c r="F30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0" s="15">
        <f>IF(PaymentSchedule[[#This Row],[PMT NO]]&lt;&gt;"",PaymentSchedule[[#This Row],[TOTAL PAYMENT]]-PaymentSchedule[[#This Row],[INTEREST]],"")</f>
        <v>323.79198230814268</v>
      </c>
      <c r="I300" s="15">
        <f>IF(PaymentSchedule[[#This Row],[PMT NO]]&lt;&gt;"",PaymentSchedule[[#This Row],[BEGINNING BALANCE]]*(InterestRate/PaymentsPerYear),"")</f>
        <v>214.44745620089085</v>
      </c>
      <c r="J30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29951.143010758798</v>
      </c>
      <c r="K300" s="15">
        <f>IF(PaymentSchedule[[#This Row],[PMT NO]]&lt;&gt;"",SUM(INDEX(PaymentSchedule[INTEREST],1,1):PaymentSchedule[[#This Row],[INTEREST]]),"")</f>
        <v>115502.34073986948</v>
      </c>
    </row>
    <row r="301" spans="2:11" x14ac:dyDescent="0.2">
      <c r="B301" s="11">
        <f>IF(LoanIsGood,IF(ROW()-ROW(PaymentSchedule[[#Headers],[PMT NO]])&gt;ScheduledNumberOfPayments,"",ROW()-ROW(PaymentSchedule[[#Headers],[PMT NO]])),"")</f>
        <v>290</v>
      </c>
      <c r="C301" s="13">
        <f>IF(PaymentSchedule[[#This Row],[PMT NO]]&lt;&gt;"",EOMONTH(LoanStartDate,ROW(PaymentSchedule[[#This Row],[PMT NO]])-ROW(PaymentSchedule[[#Headers],[PMT NO]])-2)+DAY(LoanStartDate),"")</f>
        <v>51592</v>
      </c>
      <c r="D301" s="15">
        <f>IF(PaymentSchedule[[#This Row],[PMT NO]]&lt;&gt;"",IF(ROW()-ROW(PaymentSchedule[[#Headers],[BEGINNING BALANCE]])=1,LoanAmount,INDEX(PaymentSchedule[ENDING BALANCE],ROW()-ROW(PaymentSchedule[[#Headers],[BEGINNING BALANCE]])-1)),"")</f>
        <v>29951.143010758798</v>
      </c>
      <c r="E301" s="15">
        <f>IF(PaymentSchedule[[#This Row],[PMT NO]]&lt;&gt;"",ScheduledPayment,"")</f>
        <v>538.23943850903356</v>
      </c>
      <c r="F30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1" s="15">
        <f>IF(PaymentSchedule[[#This Row],[PMT NO]]&lt;&gt;"",PaymentSchedule[[#This Row],[TOTAL PAYMENT]]-PaymentSchedule[[#This Row],[INTEREST]],"")</f>
        <v>326.08550884949204</v>
      </c>
      <c r="I301" s="15">
        <f>IF(PaymentSchedule[[#This Row],[PMT NO]]&lt;&gt;"",PaymentSchedule[[#This Row],[BEGINNING BALANCE]]*(InterestRate/PaymentsPerYear),"")</f>
        <v>212.15392965954152</v>
      </c>
      <c r="J30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29625.057501909305</v>
      </c>
      <c r="K301" s="15">
        <f>IF(PaymentSchedule[[#This Row],[PMT NO]]&lt;&gt;"",SUM(INDEX(PaymentSchedule[INTEREST],1,1):PaymentSchedule[[#This Row],[INTEREST]]),"")</f>
        <v>115714.49466952903</v>
      </c>
    </row>
    <row r="302" spans="2:11" x14ac:dyDescent="0.2">
      <c r="B302" s="11">
        <f>IF(LoanIsGood,IF(ROW()-ROW(PaymentSchedule[[#Headers],[PMT NO]])&gt;ScheduledNumberOfPayments,"",ROW()-ROW(PaymentSchedule[[#Headers],[PMT NO]])),"")</f>
        <v>291</v>
      </c>
      <c r="C302" s="13">
        <f>IF(PaymentSchedule[[#This Row],[PMT NO]]&lt;&gt;"",EOMONTH(LoanStartDate,ROW(PaymentSchedule[[#This Row],[PMT NO]])-ROW(PaymentSchedule[[#Headers],[PMT NO]])-2)+DAY(LoanStartDate),"")</f>
        <v>51622</v>
      </c>
      <c r="D302" s="15">
        <f>IF(PaymentSchedule[[#This Row],[PMT NO]]&lt;&gt;"",IF(ROW()-ROW(PaymentSchedule[[#Headers],[BEGINNING BALANCE]])=1,LoanAmount,INDEX(PaymentSchedule[ENDING BALANCE],ROW()-ROW(PaymentSchedule[[#Headers],[BEGINNING BALANCE]])-1)),"")</f>
        <v>29625.057501909305</v>
      </c>
      <c r="E302" s="15">
        <f>IF(PaymentSchedule[[#This Row],[PMT NO]]&lt;&gt;"",ScheduledPayment,"")</f>
        <v>538.23943850903356</v>
      </c>
      <c r="F30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2" s="15">
        <f>IF(PaymentSchedule[[#This Row],[PMT NO]]&lt;&gt;"",PaymentSchedule[[#This Row],[TOTAL PAYMENT]]-PaymentSchedule[[#This Row],[INTEREST]],"")</f>
        <v>328.39528120384261</v>
      </c>
      <c r="I302" s="15">
        <f>IF(PaymentSchedule[[#This Row],[PMT NO]]&lt;&gt;"",PaymentSchedule[[#This Row],[BEGINNING BALANCE]]*(InterestRate/PaymentsPerYear),"")</f>
        <v>209.84415730519092</v>
      </c>
      <c r="J30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29296.662220705461</v>
      </c>
      <c r="K302" s="15">
        <f>IF(PaymentSchedule[[#This Row],[PMT NO]]&lt;&gt;"",SUM(INDEX(PaymentSchedule[INTEREST],1,1):PaymentSchedule[[#This Row],[INTEREST]]),"")</f>
        <v>115924.33882683422</v>
      </c>
    </row>
    <row r="303" spans="2:11" x14ac:dyDescent="0.2">
      <c r="B303" s="11">
        <f>IF(LoanIsGood,IF(ROW()-ROW(PaymentSchedule[[#Headers],[PMT NO]])&gt;ScheduledNumberOfPayments,"",ROW()-ROW(PaymentSchedule[[#Headers],[PMT NO]])),"")</f>
        <v>292</v>
      </c>
      <c r="C303" s="13">
        <f>IF(PaymentSchedule[[#This Row],[PMT NO]]&lt;&gt;"",EOMONTH(LoanStartDate,ROW(PaymentSchedule[[#This Row],[PMT NO]])-ROW(PaymentSchedule[[#Headers],[PMT NO]])-2)+DAY(LoanStartDate),"")</f>
        <v>51653</v>
      </c>
      <c r="D303" s="15">
        <f>IF(PaymentSchedule[[#This Row],[PMT NO]]&lt;&gt;"",IF(ROW()-ROW(PaymentSchedule[[#Headers],[BEGINNING BALANCE]])=1,LoanAmount,INDEX(PaymentSchedule[ENDING BALANCE],ROW()-ROW(PaymentSchedule[[#Headers],[BEGINNING BALANCE]])-1)),"")</f>
        <v>29296.662220705461</v>
      </c>
      <c r="E303" s="15">
        <f>IF(PaymentSchedule[[#This Row],[PMT NO]]&lt;&gt;"",ScheduledPayment,"")</f>
        <v>538.23943850903356</v>
      </c>
      <c r="F30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3" s="15">
        <f>IF(PaymentSchedule[[#This Row],[PMT NO]]&lt;&gt;"",PaymentSchedule[[#This Row],[TOTAL PAYMENT]]-PaymentSchedule[[#This Row],[INTEREST]],"")</f>
        <v>330.7214144457032</v>
      </c>
      <c r="I303" s="15">
        <f>IF(PaymentSchedule[[#This Row],[PMT NO]]&lt;&gt;"",PaymentSchedule[[#This Row],[BEGINNING BALANCE]]*(InterestRate/PaymentsPerYear),"")</f>
        <v>207.51802406333036</v>
      </c>
      <c r="J30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28965.940806259758</v>
      </c>
      <c r="K303" s="15">
        <f>IF(PaymentSchedule[[#This Row],[PMT NO]]&lt;&gt;"",SUM(INDEX(PaymentSchedule[INTEREST],1,1):PaymentSchedule[[#This Row],[INTEREST]]),"")</f>
        <v>116131.85685089756</v>
      </c>
    </row>
    <row r="304" spans="2:11" x14ac:dyDescent="0.2">
      <c r="B304" s="11">
        <f>IF(LoanIsGood,IF(ROW()-ROW(PaymentSchedule[[#Headers],[PMT NO]])&gt;ScheduledNumberOfPayments,"",ROW()-ROW(PaymentSchedule[[#Headers],[PMT NO]])),"")</f>
        <v>293</v>
      </c>
      <c r="C304" s="13">
        <f>IF(PaymentSchedule[[#This Row],[PMT NO]]&lt;&gt;"",EOMONTH(LoanStartDate,ROW(PaymentSchedule[[#This Row],[PMT NO]])-ROW(PaymentSchedule[[#Headers],[PMT NO]])-2)+DAY(LoanStartDate),"")</f>
        <v>51683</v>
      </c>
      <c r="D304" s="15">
        <f>IF(PaymentSchedule[[#This Row],[PMT NO]]&lt;&gt;"",IF(ROW()-ROW(PaymentSchedule[[#Headers],[BEGINNING BALANCE]])=1,LoanAmount,INDEX(PaymentSchedule[ENDING BALANCE],ROW()-ROW(PaymentSchedule[[#Headers],[BEGINNING BALANCE]])-1)),"")</f>
        <v>28965.940806259758</v>
      </c>
      <c r="E304" s="15">
        <f>IF(PaymentSchedule[[#This Row],[PMT NO]]&lt;&gt;"",ScheduledPayment,"")</f>
        <v>538.23943850903356</v>
      </c>
      <c r="F30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4" s="15">
        <f>IF(PaymentSchedule[[#This Row],[PMT NO]]&lt;&gt;"",PaymentSchedule[[#This Row],[TOTAL PAYMENT]]-PaymentSchedule[[#This Row],[INTEREST]],"")</f>
        <v>333.0640244646936</v>
      </c>
      <c r="I304" s="15">
        <f>IF(PaymentSchedule[[#This Row],[PMT NO]]&lt;&gt;"",PaymentSchedule[[#This Row],[BEGINNING BALANCE]]*(InterestRate/PaymentsPerYear),"")</f>
        <v>205.17541404433996</v>
      </c>
      <c r="J30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28632.876781795065</v>
      </c>
      <c r="K304" s="15">
        <f>IF(PaymentSchedule[[#This Row],[PMT NO]]&lt;&gt;"",SUM(INDEX(PaymentSchedule[INTEREST],1,1):PaymentSchedule[[#This Row],[INTEREST]]),"")</f>
        <v>116337.0322649419</v>
      </c>
    </row>
    <row r="305" spans="2:11" x14ac:dyDescent="0.2">
      <c r="B305" s="11">
        <f>IF(LoanIsGood,IF(ROW()-ROW(PaymentSchedule[[#Headers],[PMT NO]])&gt;ScheduledNumberOfPayments,"",ROW()-ROW(PaymentSchedule[[#Headers],[PMT NO]])),"")</f>
        <v>294</v>
      </c>
      <c r="C305" s="13">
        <f>IF(PaymentSchedule[[#This Row],[PMT NO]]&lt;&gt;"",EOMONTH(LoanStartDate,ROW(PaymentSchedule[[#This Row],[PMT NO]])-ROW(PaymentSchedule[[#Headers],[PMT NO]])-2)+DAY(LoanStartDate),"")</f>
        <v>51714</v>
      </c>
      <c r="D305" s="15">
        <f>IF(PaymentSchedule[[#This Row],[PMT NO]]&lt;&gt;"",IF(ROW()-ROW(PaymentSchedule[[#Headers],[BEGINNING BALANCE]])=1,LoanAmount,INDEX(PaymentSchedule[ENDING BALANCE],ROW()-ROW(PaymentSchedule[[#Headers],[BEGINNING BALANCE]])-1)),"")</f>
        <v>28632.876781795065</v>
      </c>
      <c r="E305" s="15">
        <f>IF(PaymentSchedule[[#This Row],[PMT NO]]&lt;&gt;"",ScheduledPayment,"")</f>
        <v>538.23943850903356</v>
      </c>
      <c r="F30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5" s="15">
        <f>IF(PaymentSchedule[[#This Row],[PMT NO]]&lt;&gt;"",PaymentSchedule[[#This Row],[TOTAL PAYMENT]]-PaymentSchedule[[#This Row],[INTEREST]],"")</f>
        <v>335.42322797131851</v>
      </c>
      <c r="I305" s="15">
        <f>IF(PaymentSchedule[[#This Row],[PMT NO]]&lt;&gt;"",PaymentSchedule[[#This Row],[BEGINNING BALANCE]]*(InterestRate/PaymentsPerYear),"")</f>
        <v>202.81621053771505</v>
      </c>
      <c r="J30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28297.453553823747</v>
      </c>
      <c r="K305" s="15">
        <f>IF(PaymentSchedule[[#This Row],[PMT NO]]&lt;&gt;"",SUM(INDEX(PaymentSchedule[INTEREST],1,1):PaymentSchedule[[#This Row],[INTEREST]]),"")</f>
        <v>116539.84847547961</v>
      </c>
    </row>
    <row r="306" spans="2:11" x14ac:dyDescent="0.2">
      <c r="B306" s="11">
        <f>IF(LoanIsGood,IF(ROW()-ROW(PaymentSchedule[[#Headers],[PMT NO]])&gt;ScheduledNumberOfPayments,"",ROW()-ROW(PaymentSchedule[[#Headers],[PMT NO]])),"")</f>
        <v>295</v>
      </c>
      <c r="C306" s="13">
        <f>IF(PaymentSchedule[[#This Row],[PMT NO]]&lt;&gt;"",EOMONTH(LoanStartDate,ROW(PaymentSchedule[[#This Row],[PMT NO]])-ROW(PaymentSchedule[[#Headers],[PMT NO]])-2)+DAY(LoanStartDate),"")</f>
        <v>51745</v>
      </c>
      <c r="D306" s="15">
        <f>IF(PaymentSchedule[[#This Row],[PMT NO]]&lt;&gt;"",IF(ROW()-ROW(PaymentSchedule[[#Headers],[BEGINNING BALANCE]])=1,LoanAmount,INDEX(PaymentSchedule[ENDING BALANCE],ROW()-ROW(PaymentSchedule[[#Headers],[BEGINNING BALANCE]])-1)),"")</f>
        <v>28297.453553823747</v>
      </c>
      <c r="E306" s="15">
        <f>IF(PaymentSchedule[[#This Row],[PMT NO]]&lt;&gt;"",ScheduledPayment,"")</f>
        <v>538.23943850903356</v>
      </c>
      <c r="F30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6" s="15">
        <f>IF(PaymentSchedule[[#This Row],[PMT NO]]&lt;&gt;"",PaymentSchedule[[#This Row],[TOTAL PAYMENT]]-PaymentSchedule[[#This Row],[INTEREST]],"")</f>
        <v>337.79914250278205</v>
      </c>
      <c r="I306" s="15">
        <f>IF(PaymentSchedule[[#This Row],[PMT NO]]&lt;&gt;"",PaymentSchedule[[#This Row],[BEGINNING BALANCE]]*(InterestRate/PaymentsPerYear),"")</f>
        <v>200.44029600625154</v>
      </c>
      <c r="J30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27959.654411320964</v>
      </c>
      <c r="K306" s="15">
        <f>IF(PaymentSchedule[[#This Row],[PMT NO]]&lt;&gt;"",SUM(INDEX(PaymentSchedule[INTEREST],1,1):PaymentSchedule[[#This Row],[INTEREST]]),"")</f>
        <v>116740.28877148587</v>
      </c>
    </row>
    <row r="307" spans="2:11" x14ac:dyDescent="0.2">
      <c r="B307" s="11">
        <f>IF(LoanIsGood,IF(ROW()-ROW(PaymentSchedule[[#Headers],[PMT NO]])&gt;ScheduledNumberOfPayments,"",ROW()-ROW(PaymentSchedule[[#Headers],[PMT NO]])),"")</f>
        <v>296</v>
      </c>
      <c r="C307" s="13">
        <f>IF(PaymentSchedule[[#This Row],[PMT NO]]&lt;&gt;"",EOMONTH(LoanStartDate,ROW(PaymentSchedule[[#This Row],[PMT NO]])-ROW(PaymentSchedule[[#Headers],[PMT NO]])-2)+DAY(LoanStartDate),"")</f>
        <v>51775</v>
      </c>
      <c r="D307" s="15">
        <f>IF(PaymentSchedule[[#This Row],[PMT NO]]&lt;&gt;"",IF(ROW()-ROW(PaymentSchedule[[#Headers],[BEGINNING BALANCE]])=1,LoanAmount,INDEX(PaymentSchedule[ENDING BALANCE],ROW()-ROW(PaymentSchedule[[#Headers],[BEGINNING BALANCE]])-1)),"")</f>
        <v>27959.654411320964</v>
      </c>
      <c r="E307" s="15">
        <f>IF(PaymentSchedule[[#This Row],[PMT NO]]&lt;&gt;"",ScheduledPayment,"")</f>
        <v>538.23943850903356</v>
      </c>
      <c r="F30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7" s="15">
        <f>IF(PaymentSchedule[[#This Row],[PMT NO]]&lt;&gt;"",PaymentSchedule[[#This Row],[TOTAL PAYMENT]]-PaymentSchedule[[#This Row],[INTEREST]],"")</f>
        <v>340.19188642884342</v>
      </c>
      <c r="I307" s="15">
        <f>IF(PaymentSchedule[[#This Row],[PMT NO]]&lt;&gt;"",PaymentSchedule[[#This Row],[BEGINNING BALANCE]]*(InterestRate/PaymentsPerYear),"")</f>
        <v>198.04755208019017</v>
      </c>
      <c r="J30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27619.462524892122</v>
      </c>
      <c r="K307" s="15">
        <f>IF(PaymentSchedule[[#This Row],[PMT NO]]&lt;&gt;"",SUM(INDEX(PaymentSchedule[INTEREST],1,1):PaymentSchedule[[#This Row],[INTEREST]]),"")</f>
        <v>116938.33632356605</v>
      </c>
    </row>
    <row r="308" spans="2:11" x14ac:dyDescent="0.2">
      <c r="B308" s="11">
        <f>IF(LoanIsGood,IF(ROW()-ROW(PaymentSchedule[[#Headers],[PMT NO]])&gt;ScheduledNumberOfPayments,"",ROW()-ROW(PaymentSchedule[[#Headers],[PMT NO]])),"")</f>
        <v>297</v>
      </c>
      <c r="C308" s="13">
        <f>IF(PaymentSchedule[[#This Row],[PMT NO]]&lt;&gt;"",EOMONTH(LoanStartDate,ROW(PaymentSchedule[[#This Row],[PMT NO]])-ROW(PaymentSchedule[[#Headers],[PMT NO]])-2)+DAY(LoanStartDate),"")</f>
        <v>51806</v>
      </c>
      <c r="D308" s="15">
        <f>IF(PaymentSchedule[[#This Row],[PMT NO]]&lt;&gt;"",IF(ROW()-ROW(PaymentSchedule[[#Headers],[BEGINNING BALANCE]])=1,LoanAmount,INDEX(PaymentSchedule[ENDING BALANCE],ROW()-ROW(PaymentSchedule[[#Headers],[BEGINNING BALANCE]])-1)),"")</f>
        <v>27619.462524892122</v>
      </c>
      <c r="E308" s="15">
        <f>IF(PaymentSchedule[[#This Row],[PMT NO]]&lt;&gt;"",ScheduledPayment,"")</f>
        <v>538.23943850903356</v>
      </c>
      <c r="F30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8" s="15">
        <f>IF(PaymentSchedule[[#This Row],[PMT NO]]&lt;&gt;"",PaymentSchedule[[#This Row],[TOTAL PAYMENT]]-PaymentSchedule[[#This Row],[INTEREST]],"")</f>
        <v>342.60157895771431</v>
      </c>
      <c r="I308" s="15">
        <f>IF(PaymentSchedule[[#This Row],[PMT NO]]&lt;&gt;"",PaymentSchedule[[#This Row],[BEGINNING BALANCE]]*(InterestRate/PaymentsPerYear),"")</f>
        <v>195.63785955131922</v>
      </c>
      <c r="J30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27276.860945934408</v>
      </c>
      <c r="K308" s="15">
        <f>IF(PaymentSchedule[[#This Row],[PMT NO]]&lt;&gt;"",SUM(INDEX(PaymentSchedule[INTEREST],1,1):PaymentSchedule[[#This Row],[INTEREST]]),"")</f>
        <v>117133.97418311737</v>
      </c>
    </row>
    <row r="309" spans="2:11" x14ac:dyDescent="0.2">
      <c r="B309" s="11">
        <f>IF(LoanIsGood,IF(ROW()-ROW(PaymentSchedule[[#Headers],[PMT NO]])&gt;ScheduledNumberOfPayments,"",ROW()-ROW(PaymentSchedule[[#Headers],[PMT NO]])),"")</f>
        <v>298</v>
      </c>
      <c r="C309" s="13">
        <f>IF(PaymentSchedule[[#This Row],[PMT NO]]&lt;&gt;"",EOMONTH(LoanStartDate,ROW(PaymentSchedule[[#This Row],[PMT NO]])-ROW(PaymentSchedule[[#Headers],[PMT NO]])-2)+DAY(LoanStartDate),"")</f>
        <v>51836</v>
      </c>
      <c r="D309" s="15">
        <f>IF(PaymentSchedule[[#This Row],[PMT NO]]&lt;&gt;"",IF(ROW()-ROW(PaymentSchedule[[#Headers],[BEGINNING BALANCE]])=1,LoanAmount,INDEX(PaymentSchedule[ENDING BALANCE],ROW()-ROW(PaymentSchedule[[#Headers],[BEGINNING BALANCE]])-1)),"")</f>
        <v>27276.860945934408</v>
      </c>
      <c r="E309" s="15">
        <f>IF(PaymentSchedule[[#This Row],[PMT NO]]&lt;&gt;"",ScheduledPayment,"")</f>
        <v>538.23943850903356</v>
      </c>
      <c r="F30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09" s="15">
        <f>IF(PaymentSchedule[[#This Row],[PMT NO]]&lt;&gt;"",PaymentSchedule[[#This Row],[TOTAL PAYMENT]]-PaymentSchedule[[#This Row],[INTEREST]],"")</f>
        <v>345.02834014199817</v>
      </c>
      <c r="I309" s="15">
        <f>IF(PaymentSchedule[[#This Row],[PMT NO]]&lt;&gt;"",PaymentSchedule[[#This Row],[BEGINNING BALANCE]]*(InterestRate/PaymentsPerYear),"")</f>
        <v>193.21109836703539</v>
      </c>
      <c r="J30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26931.83260579241</v>
      </c>
      <c r="K309" s="15">
        <f>IF(PaymentSchedule[[#This Row],[PMT NO]]&lt;&gt;"",SUM(INDEX(PaymentSchedule[INTEREST],1,1):PaymentSchedule[[#This Row],[INTEREST]]),"")</f>
        <v>117327.1852814844</v>
      </c>
    </row>
    <row r="310" spans="2:11" x14ac:dyDescent="0.2">
      <c r="B310" s="11">
        <f>IF(LoanIsGood,IF(ROW()-ROW(PaymentSchedule[[#Headers],[PMT NO]])&gt;ScheduledNumberOfPayments,"",ROW()-ROW(PaymentSchedule[[#Headers],[PMT NO]])),"")</f>
        <v>299</v>
      </c>
      <c r="C310" s="13">
        <f>IF(PaymentSchedule[[#This Row],[PMT NO]]&lt;&gt;"",EOMONTH(LoanStartDate,ROW(PaymentSchedule[[#This Row],[PMT NO]])-ROW(PaymentSchedule[[#Headers],[PMT NO]])-2)+DAY(LoanStartDate),"")</f>
        <v>51867</v>
      </c>
      <c r="D310" s="15">
        <f>IF(PaymentSchedule[[#This Row],[PMT NO]]&lt;&gt;"",IF(ROW()-ROW(PaymentSchedule[[#Headers],[BEGINNING BALANCE]])=1,LoanAmount,INDEX(PaymentSchedule[ENDING BALANCE],ROW()-ROW(PaymentSchedule[[#Headers],[BEGINNING BALANCE]])-1)),"")</f>
        <v>26931.83260579241</v>
      </c>
      <c r="E310" s="15">
        <f>IF(PaymentSchedule[[#This Row],[PMT NO]]&lt;&gt;"",ScheduledPayment,"")</f>
        <v>538.23943850903356</v>
      </c>
      <c r="F31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0" s="15">
        <f>IF(PaymentSchedule[[#This Row],[PMT NO]]&lt;&gt;"",PaymentSchedule[[#This Row],[TOTAL PAYMENT]]-PaymentSchedule[[#This Row],[INTEREST]],"")</f>
        <v>347.47229088467066</v>
      </c>
      <c r="I310" s="15">
        <f>IF(PaymentSchedule[[#This Row],[PMT NO]]&lt;&gt;"",PaymentSchedule[[#This Row],[BEGINNING BALANCE]]*(InterestRate/PaymentsPerYear),"")</f>
        <v>190.76714762436291</v>
      </c>
      <c r="J31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26584.360314907739</v>
      </c>
      <c r="K310" s="15">
        <f>IF(PaymentSchedule[[#This Row],[PMT NO]]&lt;&gt;"",SUM(INDEX(PaymentSchedule[INTEREST],1,1):PaymentSchedule[[#This Row],[INTEREST]]),"")</f>
        <v>117517.95242910876</v>
      </c>
    </row>
    <row r="311" spans="2:11" x14ac:dyDescent="0.2">
      <c r="B311" s="11">
        <f>IF(LoanIsGood,IF(ROW()-ROW(PaymentSchedule[[#Headers],[PMT NO]])&gt;ScheduledNumberOfPayments,"",ROW()-ROW(PaymentSchedule[[#Headers],[PMT NO]])),"")</f>
        <v>300</v>
      </c>
      <c r="C311" s="13">
        <f>IF(PaymentSchedule[[#This Row],[PMT NO]]&lt;&gt;"",EOMONTH(LoanStartDate,ROW(PaymentSchedule[[#This Row],[PMT NO]])-ROW(PaymentSchedule[[#Headers],[PMT NO]])-2)+DAY(LoanStartDate),"")</f>
        <v>51898</v>
      </c>
      <c r="D311" s="15">
        <f>IF(PaymentSchedule[[#This Row],[PMT NO]]&lt;&gt;"",IF(ROW()-ROW(PaymentSchedule[[#Headers],[BEGINNING BALANCE]])=1,LoanAmount,INDEX(PaymentSchedule[ENDING BALANCE],ROW()-ROW(PaymentSchedule[[#Headers],[BEGINNING BALANCE]])-1)),"")</f>
        <v>26584.360314907739</v>
      </c>
      <c r="E311" s="15">
        <f>IF(PaymentSchedule[[#This Row],[PMT NO]]&lt;&gt;"",ScheduledPayment,"")</f>
        <v>538.23943850903356</v>
      </c>
      <c r="F31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1" s="15">
        <f>IF(PaymentSchedule[[#This Row],[PMT NO]]&lt;&gt;"",PaymentSchedule[[#This Row],[TOTAL PAYMENT]]-PaymentSchedule[[#This Row],[INTEREST]],"")</f>
        <v>349.93355294510377</v>
      </c>
      <c r="I311" s="15">
        <f>IF(PaymentSchedule[[#This Row],[PMT NO]]&lt;&gt;"",PaymentSchedule[[#This Row],[BEGINNING BALANCE]]*(InterestRate/PaymentsPerYear),"")</f>
        <v>188.30588556392982</v>
      </c>
      <c r="J31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26234.426761962633</v>
      </c>
      <c r="K311" s="15">
        <f>IF(PaymentSchedule[[#This Row],[PMT NO]]&lt;&gt;"",SUM(INDEX(PaymentSchedule[INTEREST],1,1):PaymentSchedule[[#This Row],[INTEREST]]),"")</f>
        <v>117706.25831467268</v>
      </c>
    </row>
    <row r="312" spans="2:11" x14ac:dyDescent="0.2">
      <c r="B312" s="11">
        <f>IF(LoanIsGood,IF(ROW()-ROW(PaymentSchedule[[#Headers],[PMT NO]])&gt;ScheduledNumberOfPayments,"",ROW()-ROW(PaymentSchedule[[#Headers],[PMT NO]])),"")</f>
        <v>301</v>
      </c>
      <c r="C312" s="13">
        <f>IF(PaymentSchedule[[#This Row],[PMT NO]]&lt;&gt;"",EOMONTH(LoanStartDate,ROW(PaymentSchedule[[#This Row],[PMT NO]])-ROW(PaymentSchedule[[#Headers],[PMT NO]])-2)+DAY(LoanStartDate),"")</f>
        <v>51926</v>
      </c>
      <c r="D312" s="15">
        <f>IF(PaymentSchedule[[#This Row],[PMT NO]]&lt;&gt;"",IF(ROW()-ROW(PaymentSchedule[[#Headers],[BEGINNING BALANCE]])=1,LoanAmount,INDEX(PaymentSchedule[ENDING BALANCE],ROW()-ROW(PaymentSchedule[[#Headers],[BEGINNING BALANCE]])-1)),"")</f>
        <v>26234.426761962633</v>
      </c>
      <c r="E312" s="15">
        <f>IF(PaymentSchedule[[#This Row],[PMT NO]]&lt;&gt;"",ScheduledPayment,"")</f>
        <v>538.23943850903356</v>
      </c>
      <c r="F31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2" s="15">
        <f>IF(PaymentSchedule[[#This Row],[PMT NO]]&lt;&gt;"",PaymentSchedule[[#This Row],[TOTAL PAYMENT]]-PaymentSchedule[[#This Row],[INTEREST]],"")</f>
        <v>352.41224894513152</v>
      </c>
      <c r="I312" s="15">
        <f>IF(PaymentSchedule[[#This Row],[PMT NO]]&lt;&gt;"",PaymentSchedule[[#This Row],[BEGINNING BALANCE]]*(InterestRate/PaymentsPerYear),"")</f>
        <v>185.82718956390201</v>
      </c>
      <c r="J31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25882.014513017501</v>
      </c>
      <c r="K312" s="15">
        <f>IF(PaymentSchedule[[#This Row],[PMT NO]]&lt;&gt;"",SUM(INDEX(PaymentSchedule[INTEREST],1,1):PaymentSchedule[[#This Row],[INTEREST]]),"")</f>
        <v>117892.08550423659</v>
      </c>
    </row>
    <row r="313" spans="2:11" x14ac:dyDescent="0.2">
      <c r="B313" s="11">
        <f>IF(LoanIsGood,IF(ROW()-ROW(PaymentSchedule[[#Headers],[PMT NO]])&gt;ScheduledNumberOfPayments,"",ROW()-ROW(PaymentSchedule[[#Headers],[PMT NO]])),"")</f>
        <v>302</v>
      </c>
      <c r="C313" s="13">
        <f>IF(PaymentSchedule[[#This Row],[PMT NO]]&lt;&gt;"",EOMONTH(LoanStartDate,ROW(PaymentSchedule[[#This Row],[PMT NO]])-ROW(PaymentSchedule[[#Headers],[PMT NO]])-2)+DAY(LoanStartDate),"")</f>
        <v>51957</v>
      </c>
      <c r="D313" s="15">
        <f>IF(PaymentSchedule[[#This Row],[PMT NO]]&lt;&gt;"",IF(ROW()-ROW(PaymentSchedule[[#Headers],[BEGINNING BALANCE]])=1,LoanAmount,INDEX(PaymentSchedule[ENDING BALANCE],ROW()-ROW(PaymentSchedule[[#Headers],[BEGINNING BALANCE]])-1)),"")</f>
        <v>25882.014513017501</v>
      </c>
      <c r="E313" s="15">
        <f>IF(PaymentSchedule[[#This Row],[PMT NO]]&lt;&gt;"",ScheduledPayment,"")</f>
        <v>538.23943850903356</v>
      </c>
      <c r="F31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3" s="15">
        <f>IF(PaymentSchedule[[#This Row],[PMT NO]]&lt;&gt;"",PaymentSchedule[[#This Row],[TOTAL PAYMENT]]-PaymentSchedule[[#This Row],[INTEREST]],"")</f>
        <v>354.90850237515963</v>
      </c>
      <c r="I313" s="15">
        <f>IF(PaymentSchedule[[#This Row],[PMT NO]]&lt;&gt;"",PaymentSchedule[[#This Row],[BEGINNING BALANCE]]*(InterestRate/PaymentsPerYear),"")</f>
        <v>183.33093613387396</v>
      </c>
      <c r="J31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25527.106010642339</v>
      </c>
      <c r="K313" s="15">
        <f>IF(PaymentSchedule[[#This Row],[PMT NO]]&lt;&gt;"",SUM(INDEX(PaymentSchedule[INTEREST],1,1):PaymentSchedule[[#This Row],[INTEREST]]),"")</f>
        <v>118075.41644037046</v>
      </c>
    </row>
    <row r="314" spans="2:11" x14ac:dyDescent="0.2">
      <c r="B314" s="11">
        <f>IF(LoanIsGood,IF(ROW()-ROW(PaymentSchedule[[#Headers],[PMT NO]])&gt;ScheduledNumberOfPayments,"",ROW()-ROW(PaymentSchedule[[#Headers],[PMT NO]])),"")</f>
        <v>303</v>
      </c>
      <c r="C314" s="13">
        <f>IF(PaymentSchedule[[#This Row],[PMT NO]]&lt;&gt;"",EOMONTH(LoanStartDate,ROW(PaymentSchedule[[#This Row],[PMT NO]])-ROW(PaymentSchedule[[#Headers],[PMT NO]])-2)+DAY(LoanStartDate),"")</f>
        <v>51987</v>
      </c>
      <c r="D314" s="15">
        <f>IF(PaymentSchedule[[#This Row],[PMT NO]]&lt;&gt;"",IF(ROW()-ROW(PaymentSchedule[[#Headers],[BEGINNING BALANCE]])=1,LoanAmount,INDEX(PaymentSchedule[ENDING BALANCE],ROW()-ROW(PaymentSchedule[[#Headers],[BEGINNING BALANCE]])-1)),"")</f>
        <v>25527.106010642339</v>
      </c>
      <c r="E314" s="15">
        <f>IF(PaymentSchedule[[#This Row],[PMT NO]]&lt;&gt;"",ScheduledPayment,"")</f>
        <v>538.23943850903356</v>
      </c>
      <c r="F31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4" s="15">
        <f>IF(PaymentSchedule[[#This Row],[PMT NO]]&lt;&gt;"",PaymentSchedule[[#This Row],[TOTAL PAYMENT]]-PaymentSchedule[[#This Row],[INTEREST]],"")</f>
        <v>357.42243760031698</v>
      </c>
      <c r="I314" s="15">
        <f>IF(PaymentSchedule[[#This Row],[PMT NO]]&lt;&gt;"",PaymentSchedule[[#This Row],[BEGINNING BALANCE]]*(InterestRate/PaymentsPerYear),"")</f>
        <v>180.81700090871658</v>
      </c>
      <c r="J31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25169.683573042021</v>
      </c>
      <c r="K314" s="15">
        <f>IF(PaymentSchedule[[#This Row],[PMT NO]]&lt;&gt;"",SUM(INDEX(PaymentSchedule[INTEREST],1,1):PaymentSchedule[[#This Row],[INTEREST]]),"")</f>
        <v>118256.23344127918</v>
      </c>
    </row>
    <row r="315" spans="2:11" x14ac:dyDescent="0.2">
      <c r="B315" s="11">
        <f>IF(LoanIsGood,IF(ROW()-ROW(PaymentSchedule[[#Headers],[PMT NO]])&gt;ScheduledNumberOfPayments,"",ROW()-ROW(PaymentSchedule[[#Headers],[PMT NO]])),"")</f>
        <v>304</v>
      </c>
      <c r="C315" s="13">
        <f>IF(PaymentSchedule[[#This Row],[PMT NO]]&lt;&gt;"",EOMONTH(LoanStartDate,ROW(PaymentSchedule[[#This Row],[PMT NO]])-ROW(PaymentSchedule[[#Headers],[PMT NO]])-2)+DAY(LoanStartDate),"")</f>
        <v>52018</v>
      </c>
      <c r="D315" s="15">
        <f>IF(PaymentSchedule[[#This Row],[PMT NO]]&lt;&gt;"",IF(ROW()-ROW(PaymentSchedule[[#Headers],[BEGINNING BALANCE]])=1,LoanAmount,INDEX(PaymentSchedule[ENDING BALANCE],ROW()-ROW(PaymentSchedule[[#Headers],[BEGINNING BALANCE]])-1)),"")</f>
        <v>25169.683573042021</v>
      </c>
      <c r="E315" s="15">
        <f>IF(PaymentSchedule[[#This Row],[PMT NO]]&lt;&gt;"",ScheduledPayment,"")</f>
        <v>538.23943850903356</v>
      </c>
      <c r="F31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5" s="15">
        <f>IF(PaymentSchedule[[#This Row],[PMT NO]]&lt;&gt;"",PaymentSchedule[[#This Row],[TOTAL PAYMENT]]-PaymentSchedule[[#This Row],[INTEREST]],"")</f>
        <v>359.95417986665257</v>
      </c>
      <c r="I315" s="15">
        <f>IF(PaymentSchedule[[#This Row],[PMT NO]]&lt;&gt;"",PaymentSchedule[[#This Row],[BEGINNING BALANCE]]*(InterestRate/PaymentsPerYear),"")</f>
        <v>178.285258642381</v>
      </c>
      <c r="J31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24809.729393175367</v>
      </c>
      <c r="K315" s="15">
        <f>IF(PaymentSchedule[[#This Row],[PMT NO]]&lt;&gt;"",SUM(INDEX(PaymentSchedule[INTEREST],1,1):PaymentSchedule[[#This Row],[INTEREST]]),"")</f>
        <v>118434.51869992157</v>
      </c>
    </row>
    <row r="316" spans="2:11" x14ac:dyDescent="0.2">
      <c r="B316" s="11">
        <f>IF(LoanIsGood,IF(ROW()-ROW(PaymentSchedule[[#Headers],[PMT NO]])&gt;ScheduledNumberOfPayments,"",ROW()-ROW(PaymentSchedule[[#Headers],[PMT NO]])),"")</f>
        <v>305</v>
      </c>
      <c r="C316" s="13">
        <f>IF(PaymentSchedule[[#This Row],[PMT NO]]&lt;&gt;"",EOMONTH(LoanStartDate,ROW(PaymentSchedule[[#This Row],[PMT NO]])-ROW(PaymentSchedule[[#Headers],[PMT NO]])-2)+DAY(LoanStartDate),"")</f>
        <v>52048</v>
      </c>
      <c r="D316" s="15">
        <f>IF(PaymentSchedule[[#This Row],[PMT NO]]&lt;&gt;"",IF(ROW()-ROW(PaymentSchedule[[#Headers],[BEGINNING BALANCE]])=1,LoanAmount,INDEX(PaymentSchedule[ENDING BALANCE],ROW()-ROW(PaymentSchedule[[#Headers],[BEGINNING BALANCE]])-1)),"")</f>
        <v>24809.729393175367</v>
      </c>
      <c r="E316" s="15">
        <f>IF(PaymentSchedule[[#This Row],[PMT NO]]&lt;&gt;"",ScheduledPayment,"")</f>
        <v>538.23943850903356</v>
      </c>
      <c r="F31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6" s="15">
        <f>IF(PaymentSchedule[[#This Row],[PMT NO]]&lt;&gt;"",PaymentSchedule[[#This Row],[TOTAL PAYMENT]]-PaymentSchedule[[#This Row],[INTEREST]],"")</f>
        <v>362.50385530737469</v>
      </c>
      <c r="I316" s="15">
        <f>IF(PaymentSchedule[[#This Row],[PMT NO]]&lt;&gt;"",PaymentSchedule[[#This Row],[BEGINNING BALANCE]]*(InterestRate/PaymentsPerYear),"")</f>
        <v>175.73558320165887</v>
      </c>
      <c r="J31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24447.225537867991</v>
      </c>
      <c r="K316" s="15">
        <f>IF(PaymentSchedule[[#This Row],[PMT NO]]&lt;&gt;"",SUM(INDEX(PaymentSchedule[INTEREST],1,1):PaymentSchedule[[#This Row],[INTEREST]]),"")</f>
        <v>118610.25428312323</v>
      </c>
    </row>
    <row r="317" spans="2:11" x14ac:dyDescent="0.2">
      <c r="B317" s="11">
        <f>IF(LoanIsGood,IF(ROW()-ROW(PaymentSchedule[[#Headers],[PMT NO]])&gt;ScheduledNumberOfPayments,"",ROW()-ROW(PaymentSchedule[[#Headers],[PMT NO]])),"")</f>
        <v>306</v>
      </c>
      <c r="C317" s="13">
        <f>IF(PaymentSchedule[[#This Row],[PMT NO]]&lt;&gt;"",EOMONTH(LoanStartDate,ROW(PaymentSchedule[[#This Row],[PMT NO]])-ROW(PaymentSchedule[[#Headers],[PMT NO]])-2)+DAY(LoanStartDate),"")</f>
        <v>52079</v>
      </c>
      <c r="D317" s="15">
        <f>IF(PaymentSchedule[[#This Row],[PMT NO]]&lt;&gt;"",IF(ROW()-ROW(PaymentSchedule[[#Headers],[BEGINNING BALANCE]])=1,LoanAmount,INDEX(PaymentSchedule[ENDING BALANCE],ROW()-ROW(PaymentSchedule[[#Headers],[BEGINNING BALANCE]])-1)),"")</f>
        <v>24447.225537867991</v>
      </c>
      <c r="E317" s="15">
        <f>IF(PaymentSchedule[[#This Row],[PMT NO]]&lt;&gt;"",ScheduledPayment,"")</f>
        <v>538.23943850903356</v>
      </c>
      <c r="F31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7" s="15">
        <f>IF(PaymentSchedule[[#This Row],[PMT NO]]&lt;&gt;"",PaymentSchedule[[#This Row],[TOTAL PAYMENT]]-PaymentSchedule[[#This Row],[INTEREST]],"")</f>
        <v>365.07159094913527</v>
      </c>
      <c r="I317" s="15">
        <f>IF(PaymentSchedule[[#This Row],[PMT NO]]&lt;&gt;"",PaymentSchedule[[#This Row],[BEGINNING BALANCE]]*(InterestRate/PaymentsPerYear),"")</f>
        <v>173.16784755989829</v>
      </c>
      <c r="J31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24082.153946918857</v>
      </c>
      <c r="K317" s="15">
        <f>IF(PaymentSchedule[[#This Row],[PMT NO]]&lt;&gt;"",SUM(INDEX(PaymentSchedule[INTEREST],1,1):PaymentSchedule[[#This Row],[INTEREST]]),"")</f>
        <v>118783.42213068313</v>
      </c>
    </row>
    <row r="318" spans="2:11" x14ac:dyDescent="0.2">
      <c r="B318" s="11">
        <f>IF(LoanIsGood,IF(ROW()-ROW(PaymentSchedule[[#Headers],[PMT NO]])&gt;ScheduledNumberOfPayments,"",ROW()-ROW(PaymentSchedule[[#Headers],[PMT NO]])),"")</f>
        <v>307</v>
      </c>
      <c r="C318" s="13">
        <f>IF(PaymentSchedule[[#This Row],[PMT NO]]&lt;&gt;"",EOMONTH(LoanStartDate,ROW(PaymentSchedule[[#This Row],[PMT NO]])-ROW(PaymentSchedule[[#Headers],[PMT NO]])-2)+DAY(LoanStartDate),"")</f>
        <v>52110</v>
      </c>
      <c r="D318" s="15">
        <f>IF(PaymentSchedule[[#This Row],[PMT NO]]&lt;&gt;"",IF(ROW()-ROW(PaymentSchedule[[#Headers],[BEGINNING BALANCE]])=1,LoanAmount,INDEX(PaymentSchedule[ENDING BALANCE],ROW()-ROW(PaymentSchedule[[#Headers],[BEGINNING BALANCE]])-1)),"")</f>
        <v>24082.153946918857</v>
      </c>
      <c r="E318" s="15">
        <f>IF(PaymentSchedule[[#This Row],[PMT NO]]&lt;&gt;"",ScheduledPayment,"")</f>
        <v>538.23943850903356</v>
      </c>
      <c r="F31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8" s="15">
        <f>IF(PaymentSchedule[[#This Row],[PMT NO]]&lt;&gt;"",PaymentSchedule[[#This Row],[TOTAL PAYMENT]]-PaymentSchedule[[#This Row],[INTEREST]],"")</f>
        <v>367.6575147183583</v>
      </c>
      <c r="I318" s="15">
        <f>IF(PaymentSchedule[[#This Row],[PMT NO]]&lt;&gt;"",PaymentSchedule[[#This Row],[BEGINNING BALANCE]]*(InterestRate/PaymentsPerYear),"")</f>
        <v>170.58192379067526</v>
      </c>
      <c r="J31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23714.4964322005</v>
      </c>
      <c r="K318" s="15">
        <f>IF(PaymentSchedule[[#This Row],[PMT NO]]&lt;&gt;"",SUM(INDEX(PaymentSchedule[INTEREST],1,1):PaymentSchedule[[#This Row],[INTEREST]]),"")</f>
        <v>118954.0040544738</v>
      </c>
    </row>
    <row r="319" spans="2:11" x14ac:dyDescent="0.2">
      <c r="B319" s="11">
        <f>IF(LoanIsGood,IF(ROW()-ROW(PaymentSchedule[[#Headers],[PMT NO]])&gt;ScheduledNumberOfPayments,"",ROW()-ROW(PaymentSchedule[[#Headers],[PMT NO]])),"")</f>
        <v>308</v>
      </c>
      <c r="C319" s="13">
        <f>IF(PaymentSchedule[[#This Row],[PMT NO]]&lt;&gt;"",EOMONTH(LoanStartDate,ROW(PaymentSchedule[[#This Row],[PMT NO]])-ROW(PaymentSchedule[[#Headers],[PMT NO]])-2)+DAY(LoanStartDate),"")</f>
        <v>52140</v>
      </c>
      <c r="D319" s="15">
        <f>IF(PaymentSchedule[[#This Row],[PMT NO]]&lt;&gt;"",IF(ROW()-ROW(PaymentSchedule[[#Headers],[BEGINNING BALANCE]])=1,LoanAmount,INDEX(PaymentSchedule[ENDING BALANCE],ROW()-ROW(PaymentSchedule[[#Headers],[BEGINNING BALANCE]])-1)),"")</f>
        <v>23714.4964322005</v>
      </c>
      <c r="E319" s="15">
        <f>IF(PaymentSchedule[[#This Row],[PMT NO]]&lt;&gt;"",ScheduledPayment,"")</f>
        <v>538.23943850903356</v>
      </c>
      <c r="F31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19" s="15">
        <f>IF(PaymentSchedule[[#This Row],[PMT NO]]&lt;&gt;"",PaymentSchedule[[#This Row],[TOTAL PAYMENT]]-PaymentSchedule[[#This Row],[INTEREST]],"")</f>
        <v>370.26175544761338</v>
      </c>
      <c r="I319" s="15">
        <f>IF(PaymentSchedule[[#This Row],[PMT NO]]&lt;&gt;"",PaymentSchedule[[#This Row],[BEGINNING BALANCE]]*(InterestRate/PaymentsPerYear),"")</f>
        <v>167.97768306142021</v>
      </c>
      <c r="J31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23344.234676752887</v>
      </c>
      <c r="K319" s="15">
        <f>IF(PaymentSchedule[[#This Row],[PMT NO]]&lt;&gt;"",SUM(INDEX(PaymentSchedule[INTEREST],1,1):PaymentSchedule[[#This Row],[INTEREST]]),"")</f>
        <v>119121.98173753521</v>
      </c>
    </row>
    <row r="320" spans="2:11" x14ac:dyDescent="0.2">
      <c r="B320" s="11">
        <f>IF(LoanIsGood,IF(ROW()-ROW(PaymentSchedule[[#Headers],[PMT NO]])&gt;ScheduledNumberOfPayments,"",ROW()-ROW(PaymentSchedule[[#Headers],[PMT NO]])),"")</f>
        <v>309</v>
      </c>
      <c r="C320" s="13">
        <f>IF(PaymentSchedule[[#This Row],[PMT NO]]&lt;&gt;"",EOMONTH(LoanStartDate,ROW(PaymentSchedule[[#This Row],[PMT NO]])-ROW(PaymentSchedule[[#Headers],[PMT NO]])-2)+DAY(LoanStartDate),"")</f>
        <v>52171</v>
      </c>
      <c r="D320" s="15">
        <f>IF(PaymentSchedule[[#This Row],[PMT NO]]&lt;&gt;"",IF(ROW()-ROW(PaymentSchedule[[#Headers],[BEGINNING BALANCE]])=1,LoanAmount,INDEX(PaymentSchedule[ENDING BALANCE],ROW()-ROW(PaymentSchedule[[#Headers],[BEGINNING BALANCE]])-1)),"")</f>
        <v>23344.234676752887</v>
      </c>
      <c r="E320" s="15">
        <f>IF(PaymentSchedule[[#This Row],[PMT NO]]&lt;&gt;"",ScheduledPayment,"")</f>
        <v>538.23943850903356</v>
      </c>
      <c r="F32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0" s="15">
        <f>IF(PaymentSchedule[[#This Row],[PMT NO]]&lt;&gt;"",PaymentSchedule[[#This Row],[TOTAL PAYMENT]]-PaymentSchedule[[#This Row],[INTEREST]],"")</f>
        <v>372.88444288203391</v>
      </c>
      <c r="I320" s="15">
        <f>IF(PaymentSchedule[[#This Row],[PMT NO]]&lt;&gt;"",PaymentSchedule[[#This Row],[BEGINNING BALANCE]]*(InterestRate/PaymentsPerYear),"")</f>
        <v>165.35499562699962</v>
      </c>
      <c r="J32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22971.350233870853</v>
      </c>
      <c r="K320" s="15">
        <f>IF(PaymentSchedule[[#This Row],[PMT NO]]&lt;&gt;"",SUM(INDEX(PaymentSchedule[INTEREST],1,1):PaymentSchedule[[#This Row],[INTEREST]]),"")</f>
        <v>119287.33673316221</v>
      </c>
    </row>
    <row r="321" spans="2:11" x14ac:dyDescent="0.2">
      <c r="B321" s="11">
        <f>IF(LoanIsGood,IF(ROW()-ROW(PaymentSchedule[[#Headers],[PMT NO]])&gt;ScheduledNumberOfPayments,"",ROW()-ROW(PaymentSchedule[[#Headers],[PMT NO]])),"")</f>
        <v>310</v>
      </c>
      <c r="C321" s="13">
        <f>IF(PaymentSchedule[[#This Row],[PMT NO]]&lt;&gt;"",EOMONTH(LoanStartDate,ROW(PaymentSchedule[[#This Row],[PMT NO]])-ROW(PaymentSchedule[[#Headers],[PMT NO]])-2)+DAY(LoanStartDate),"")</f>
        <v>52201</v>
      </c>
      <c r="D321" s="15">
        <f>IF(PaymentSchedule[[#This Row],[PMT NO]]&lt;&gt;"",IF(ROW()-ROW(PaymentSchedule[[#Headers],[BEGINNING BALANCE]])=1,LoanAmount,INDEX(PaymentSchedule[ENDING BALANCE],ROW()-ROW(PaymentSchedule[[#Headers],[BEGINNING BALANCE]])-1)),"")</f>
        <v>22971.350233870853</v>
      </c>
      <c r="E321" s="15">
        <f>IF(PaymentSchedule[[#This Row],[PMT NO]]&lt;&gt;"",ScheduledPayment,"")</f>
        <v>538.23943850903356</v>
      </c>
      <c r="F32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1" s="15">
        <f>IF(PaymentSchedule[[#This Row],[PMT NO]]&lt;&gt;"",PaymentSchedule[[#This Row],[TOTAL PAYMENT]]-PaymentSchedule[[#This Row],[INTEREST]],"")</f>
        <v>375.52570768578164</v>
      </c>
      <c r="I321" s="15">
        <f>IF(PaymentSchedule[[#This Row],[PMT NO]]&lt;&gt;"",PaymentSchedule[[#This Row],[BEGINNING BALANCE]]*(InterestRate/PaymentsPerYear),"")</f>
        <v>162.71373082325189</v>
      </c>
      <c r="J32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22595.824526185072</v>
      </c>
      <c r="K321" s="15">
        <f>IF(PaymentSchedule[[#This Row],[PMT NO]]&lt;&gt;"",SUM(INDEX(PaymentSchedule[INTEREST],1,1):PaymentSchedule[[#This Row],[INTEREST]]),"")</f>
        <v>119450.05046398546</v>
      </c>
    </row>
    <row r="322" spans="2:11" x14ac:dyDescent="0.2">
      <c r="B322" s="11">
        <f>IF(LoanIsGood,IF(ROW()-ROW(PaymentSchedule[[#Headers],[PMT NO]])&gt;ScheduledNumberOfPayments,"",ROW()-ROW(PaymentSchedule[[#Headers],[PMT NO]])),"")</f>
        <v>311</v>
      </c>
      <c r="C322" s="13">
        <f>IF(PaymentSchedule[[#This Row],[PMT NO]]&lt;&gt;"",EOMONTH(LoanStartDate,ROW(PaymentSchedule[[#This Row],[PMT NO]])-ROW(PaymentSchedule[[#Headers],[PMT NO]])-2)+DAY(LoanStartDate),"")</f>
        <v>52232</v>
      </c>
      <c r="D322" s="15">
        <f>IF(PaymentSchedule[[#This Row],[PMT NO]]&lt;&gt;"",IF(ROW()-ROW(PaymentSchedule[[#Headers],[BEGINNING BALANCE]])=1,LoanAmount,INDEX(PaymentSchedule[ENDING BALANCE],ROW()-ROW(PaymentSchedule[[#Headers],[BEGINNING BALANCE]])-1)),"")</f>
        <v>22595.824526185072</v>
      </c>
      <c r="E322" s="15">
        <f>IF(PaymentSchedule[[#This Row],[PMT NO]]&lt;&gt;"",ScheduledPayment,"")</f>
        <v>538.23943850903356</v>
      </c>
      <c r="F32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2" s="15">
        <f>IF(PaymentSchedule[[#This Row],[PMT NO]]&lt;&gt;"",PaymentSchedule[[#This Row],[TOTAL PAYMENT]]-PaymentSchedule[[#This Row],[INTEREST]],"")</f>
        <v>378.18568144855595</v>
      </c>
      <c r="I322" s="15">
        <f>IF(PaymentSchedule[[#This Row],[PMT NO]]&lt;&gt;"",PaymentSchedule[[#This Row],[BEGINNING BALANCE]]*(InterestRate/PaymentsPerYear),"")</f>
        <v>160.05375706047761</v>
      </c>
      <c r="J32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22217.638844736517</v>
      </c>
      <c r="K322" s="15">
        <f>IF(PaymentSchedule[[#This Row],[PMT NO]]&lt;&gt;"",SUM(INDEX(PaymentSchedule[INTEREST],1,1):PaymentSchedule[[#This Row],[INTEREST]]),"")</f>
        <v>119610.10422104594</v>
      </c>
    </row>
    <row r="323" spans="2:11" x14ac:dyDescent="0.2">
      <c r="B323" s="11">
        <f>IF(LoanIsGood,IF(ROW()-ROW(PaymentSchedule[[#Headers],[PMT NO]])&gt;ScheduledNumberOfPayments,"",ROW()-ROW(PaymentSchedule[[#Headers],[PMT NO]])),"")</f>
        <v>312</v>
      </c>
      <c r="C323" s="13">
        <f>IF(PaymentSchedule[[#This Row],[PMT NO]]&lt;&gt;"",EOMONTH(LoanStartDate,ROW(PaymentSchedule[[#This Row],[PMT NO]])-ROW(PaymentSchedule[[#Headers],[PMT NO]])-2)+DAY(LoanStartDate),"")</f>
        <v>52263</v>
      </c>
      <c r="D323" s="15">
        <f>IF(PaymentSchedule[[#This Row],[PMT NO]]&lt;&gt;"",IF(ROW()-ROW(PaymentSchedule[[#Headers],[BEGINNING BALANCE]])=1,LoanAmount,INDEX(PaymentSchedule[ENDING BALANCE],ROW()-ROW(PaymentSchedule[[#Headers],[BEGINNING BALANCE]])-1)),"")</f>
        <v>22217.638844736517</v>
      </c>
      <c r="E323" s="15">
        <f>IF(PaymentSchedule[[#This Row],[PMT NO]]&lt;&gt;"",ScheduledPayment,"")</f>
        <v>538.23943850903356</v>
      </c>
      <c r="F32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3" s="15">
        <f>IF(PaymentSchedule[[#This Row],[PMT NO]]&lt;&gt;"",PaymentSchedule[[#This Row],[TOTAL PAYMENT]]-PaymentSchedule[[#This Row],[INTEREST]],"")</f>
        <v>380.86449669214988</v>
      </c>
      <c r="I323" s="15">
        <f>IF(PaymentSchedule[[#This Row],[PMT NO]]&lt;&gt;"",PaymentSchedule[[#This Row],[BEGINNING BALANCE]]*(InterestRate/PaymentsPerYear),"")</f>
        <v>157.37494181688368</v>
      </c>
      <c r="J32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21836.774348044368</v>
      </c>
      <c r="K323" s="15">
        <f>IF(PaymentSchedule[[#This Row],[PMT NO]]&lt;&gt;"",SUM(INDEX(PaymentSchedule[INTEREST],1,1):PaymentSchedule[[#This Row],[INTEREST]]),"")</f>
        <v>119767.47916286283</v>
      </c>
    </row>
    <row r="324" spans="2:11" x14ac:dyDescent="0.2">
      <c r="B324" s="11">
        <f>IF(LoanIsGood,IF(ROW()-ROW(PaymentSchedule[[#Headers],[PMT NO]])&gt;ScheduledNumberOfPayments,"",ROW()-ROW(PaymentSchedule[[#Headers],[PMT NO]])),"")</f>
        <v>313</v>
      </c>
      <c r="C324" s="13">
        <f>IF(PaymentSchedule[[#This Row],[PMT NO]]&lt;&gt;"",EOMONTH(LoanStartDate,ROW(PaymentSchedule[[#This Row],[PMT NO]])-ROW(PaymentSchedule[[#Headers],[PMT NO]])-2)+DAY(LoanStartDate),"")</f>
        <v>52291</v>
      </c>
      <c r="D324" s="15">
        <f>IF(PaymentSchedule[[#This Row],[PMT NO]]&lt;&gt;"",IF(ROW()-ROW(PaymentSchedule[[#Headers],[BEGINNING BALANCE]])=1,LoanAmount,INDEX(PaymentSchedule[ENDING BALANCE],ROW()-ROW(PaymentSchedule[[#Headers],[BEGINNING BALANCE]])-1)),"")</f>
        <v>21836.774348044368</v>
      </c>
      <c r="E324" s="15">
        <f>IF(PaymentSchedule[[#This Row],[PMT NO]]&lt;&gt;"",ScheduledPayment,"")</f>
        <v>538.23943850903356</v>
      </c>
      <c r="F32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4" s="15">
        <f>IF(PaymentSchedule[[#This Row],[PMT NO]]&lt;&gt;"",PaymentSchedule[[#This Row],[TOTAL PAYMENT]]-PaymentSchedule[[#This Row],[INTEREST]],"")</f>
        <v>383.5622868770526</v>
      </c>
      <c r="I324" s="15">
        <f>IF(PaymentSchedule[[#This Row],[PMT NO]]&lt;&gt;"",PaymentSchedule[[#This Row],[BEGINNING BALANCE]]*(InterestRate/PaymentsPerYear),"")</f>
        <v>154.67715163198096</v>
      </c>
      <c r="J32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21453.212061167316</v>
      </c>
      <c r="K324" s="15">
        <f>IF(PaymentSchedule[[#This Row],[PMT NO]]&lt;&gt;"",SUM(INDEX(PaymentSchedule[INTEREST],1,1):PaymentSchedule[[#This Row],[INTEREST]]),"")</f>
        <v>119922.15631449482</v>
      </c>
    </row>
    <row r="325" spans="2:11" x14ac:dyDescent="0.2">
      <c r="B325" s="11">
        <f>IF(LoanIsGood,IF(ROW()-ROW(PaymentSchedule[[#Headers],[PMT NO]])&gt;ScheduledNumberOfPayments,"",ROW()-ROW(PaymentSchedule[[#Headers],[PMT NO]])),"")</f>
        <v>314</v>
      </c>
      <c r="C325" s="13">
        <f>IF(PaymentSchedule[[#This Row],[PMT NO]]&lt;&gt;"",EOMONTH(LoanStartDate,ROW(PaymentSchedule[[#This Row],[PMT NO]])-ROW(PaymentSchedule[[#Headers],[PMT NO]])-2)+DAY(LoanStartDate),"")</f>
        <v>52322</v>
      </c>
      <c r="D325" s="15">
        <f>IF(PaymentSchedule[[#This Row],[PMT NO]]&lt;&gt;"",IF(ROW()-ROW(PaymentSchedule[[#Headers],[BEGINNING BALANCE]])=1,LoanAmount,INDEX(PaymentSchedule[ENDING BALANCE],ROW()-ROW(PaymentSchedule[[#Headers],[BEGINNING BALANCE]])-1)),"")</f>
        <v>21453.212061167316</v>
      </c>
      <c r="E325" s="15">
        <f>IF(PaymentSchedule[[#This Row],[PMT NO]]&lt;&gt;"",ScheduledPayment,"")</f>
        <v>538.23943850903356</v>
      </c>
      <c r="F32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5" s="15">
        <f>IF(PaymentSchedule[[#This Row],[PMT NO]]&lt;&gt;"",PaymentSchedule[[#This Row],[TOTAL PAYMENT]]-PaymentSchedule[[#This Row],[INTEREST]],"")</f>
        <v>386.27918640909843</v>
      </c>
      <c r="I325" s="15">
        <f>IF(PaymentSchedule[[#This Row],[PMT NO]]&lt;&gt;"",PaymentSchedule[[#This Row],[BEGINNING BALANCE]]*(InterestRate/PaymentsPerYear),"")</f>
        <v>151.96025209993516</v>
      </c>
      <c r="J32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21066.932874758219</v>
      </c>
      <c r="K325" s="15">
        <f>IF(PaymentSchedule[[#This Row],[PMT NO]]&lt;&gt;"",SUM(INDEX(PaymentSchedule[INTEREST],1,1):PaymentSchedule[[#This Row],[INTEREST]]),"")</f>
        <v>120074.11656659475</v>
      </c>
    </row>
    <row r="326" spans="2:11" x14ac:dyDescent="0.2">
      <c r="B326" s="11">
        <f>IF(LoanIsGood,IF(ROW()-ROW(PaymentSchedule[[#Headers],[PMT NO]])&gt;ScheduledNumberOfPayments,"",ROW()-ROW(PaymentSchedule[[#Headers],[PMT NO]])),"")</f>
        <v>315</v>
      </c>
      <c r="C326" s="13">
        <f>IF(PaymentSchedule[[#This Row],[PMT NO]]&lt;&gt;"",EOMONTH(LoanStartDate,ROW(PaymentSchedule[[#This Row],[PMT NO]])-ROW(PaymentSchedule[[#Headers],[PMT NO]])-2)+DAY(LoanStartDate),"")</f>
        <v>52352</v>
      </c>
      <c r="D326" s="15">
        <f>IF(PaymentSchedule[[#This Row],[PMT NO]]&lt;&gt;"",IF(ROW()-ROW(PaymentSchedule[[#Headers],[BEGINNING BALANCE]])=1,LoanAmount,INDEX(PaymentSchedule[ENDING BALANCE],ROW()-ROW(PaymentSchedule[[#Headers],[BEGINNING BALANCE]])-1)),"")</f>
        <v>21066.932874758219</v>
      </c>
      <c r="E326" s="15">
        <f>IF(PaymentSchedule[[#This Row],[PMT NO]]&lt;&gt;"",ScheduledPayment,"")</f>
        <v>538.23943850903356</v>
      </c>
      <c r="F32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6" s="15">
        <f>IF(PaymentSchedule[[#This Row],[PMT NO]]&lt;&gt;"",PaymentSchedule[[#This Row],[TOTAL PAYMENT]]-PaymentSchedule[[#This Row],[INTEREST]],"")</f>
        <v>389.01533064616285</v>
      </c>
      <c r="I326" s="15">
        <f>IF(PaymentSchedule[[#This Row],[PMT NO]]&lt;&gt;"",PaymentSchedule[[#This Row],[BEGINNING BALANCE]]*(InterestRate/PaymentsPerYear),"")</f>
        <v>149.22410786287074</v>
      </c>
      <c r="J32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20677.917544112057</v>
      </c>
      <c r="K326" s="15">
        <f>IF(PaymentSchedule[[#This Row],[PMT NO]]&lt;&gt;"",SUM(INDEX(PaymentSchedule[INTEREST],1,1):PaymentSchedule[[#This Row],[INTEREST]]),"")</f>
        <v>120223.34067445762</v>
      </c>
    </row>
    <row r="327" spans="2:11" x14ac:dyDescent="0.2">
      <c r="B327" s="11">
        <f>IF(LoanIsGood,IF(ROW()-ROW(PaymentSchedule[[#Headers],[PMT NO]])&gt;ScheduledNumberOfPayments,"",ROW()-ROW(PaymentSchedule[[#Headers],[PMT NO]])),"")</f>
        <v>316</v>
      </c>
      <c r="C327" s="13">
        <f>IF(PaymentSchedule[[#This Row],[PMT NO]]&lt;&gt;"",EOMONTH(LoanStartDate,ROW(PaymentSchedule[[#This Row],[PMT NO]])-ROW(PaymentSchedule[[#Headers],[PMT NO]])-2)+DAY(LoanStartDate),"")</f>
        <v>52383</v>
      </c>
      <c r="D327" s="15">
        <f>IF(PaymentSchedule[[#This Row],[PMT NO]]&lt;&gt;"",IF(ROW()-ROW(PaymentSchedule[[#Headers],[BEGINNING BALANCE]])=1,LoanAmount,INDEX(PaymentSchedule[ENDING BALANCE],ROW()-ROW(PaymentSchedule[[#Headers],[BEGINNING BALANCE]])-1)),"")</f>
        <v>20677.917544112057</v>
      </c>
      <c r="E327" s="15">
        <f>IF(PaymentSchedule[[#This Row],[PMT NO]]&lt;&gt;"",ScheduledPayment,"")</f>
        <v>538.23943850903356</v>
      </c>
      <c r="F32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7" s="15">
        <f>IF(PaymentSchedule[[#This Row],[PMT NO]]&lt;&gt;"",PaymentSchedule[[#This Row],[TOTAL PAYMENT]]-PaymentSchedule[[#This Row],[INTEREST]],"")</f>
        <v>391.77085590490651</v>
      </c>
      <c r="I327" s="15">
        <f>IF(PaymentSchedule[[#This Row],[PMT NO]]&lt;&gt;"",PaymentSchedule[[#This Row],[BEGINNING BALANCE]]*(InterestRate/PaymentsPerYear),"")</f>
        <v>146.46858260412708</v>
      </c>
      <c r="J32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20286.146688207151</v>
      </c>
      <c r="K327" s="15">
        <f>IF(PaymentSchedule[[#This Row],[PMT NO]]&lt;&gt;"",SUM(INDEX(PaymentSchedule[INTEREST],1,1):PaymentSchedule[[#This Row],[INTEREST]]),"")</f>
        <v>120369.80925706174</v>
      </c>
    </row>
    <row r="328" spans="2:11" x14ac:dyDescent="0.2">
      <c r="B328" s="11">
        <f>IF(LoanIsGood,IF(ROW()-ROW(PaymentSchedule[[#Headers],[PMT NO]])&gt;ScheduledNumberOfPayments,"",ROW()-ROW(PaymentSchedule[[#Headers],[PMT NO]])),"")</f>
        <v>317</v>
      </c>
      <c r="C328" s="13">
        <f>IF(PaymentSchedule[[#This Row],[PMT NO]]&lt;&gt;"",EOMONTH(LoanStartDate,ROW(PaymentSchedule[[#This Row],[PMT NO]])-ROW(PaymentSchedule[[#Headers],[PMT NO]])-2)+DAY(LoanStartDate),"")</f>
        <v>52413</v>
      </c>
      <c r="D328" s="15">
        <f>IF(PaymentSchedule[[#This Row],[PMT NO]]&lt;&gt;"",IF(ROW()-ROW(PaymentSchedule[[#Headers],[BEGINNING BALANCE]])=1,LoanAmount,INDEX(PaymentSchedule[ENDING BALANCE],ROW()-ROW(PaymentSchedule[[#Headers],[BEGINNING BALANCE]])-1)),"")</f>
        <v>20286.146688207151</v>
      </c>
      <c r="E328" s="15">
        <f>IF(PaymentSchedule[[#This Row],[PMT NO]]&lt;&gt;"",ScheduledPayment,"")</f>
        <v>538.23943850903356</v>
      </c>
      <c r="F32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8" s="15">
        <f>IF(PaymentSchedule[[#This Row],[PMT NO]]&lt;&gt;"",PaymentSchedule[[#This Row],[TOTAL PAYMENT]]-PaymentSchedule[[#This Row],[INTEREST]],"")</f>
        <v>394.54589946756624</v>
      </c>
      <c r="I328" s="15">
        <f>IF(PaymentSchedule[[#This Row],[PMT NO]]&lt;&gt;"",PaymentSchedule[[#This Row],[BEGINNING BALANCE]]*(InterestRate/PaymentsPerYear),"")</f>
        <v>143.69353904146732</v>
      </c>
      <c r="J32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19891.600788739586</v>
      </c>
      <c r="K328" s="15">
        <f>IF(PaymentSchedule[[#This Row],[PMT NO]]&lt;&gt;"",SUM(INDEX(PaymentSchedule[INTEREST],1,1):PaymentSchedule[[#This Row],[INTEREST]]),"")</f>
        <v>120513.50279610322</v>
      </c>
    </row>
    <row r="329" spans="2:11" x14ac:dyDescent="0.2">
      <c r="B329" s="11">
        <f>IF(LoanIsGood,IF(ROW()-ROW(PaymentSchedule[[#Headers],[PMT NO]])&gt;ScheduledNumberOfPayments,"",ROW()-ROW(PaymentSchedule[[#Headers],[PMT NO]])),"")</f>
        <v>318</v>
      </c>
      <c r="C329" s="13">
        <f>IF(PaymentSchedule[[#This Row],[PMT NO]]&lt;&gt;"",EOMONTH(LoanStartDate,ROW(PaymentSchedule[[#This Row],[PMT NO]])-ROW(PaymentSchedule[[#Headers],[PMT NO]])-2)+DAY(LoanStartDate),"")</f>
        <v>52444</v>
      </c>
      <c r="D329" s="15">
        <f>IF(PaymentSchedule[[#This Row],[PMT NO]]&lt;&gt;"",IF(ROW()-ROW(PaymentSchedule[[#Headers],[BEGINNING BALANCE]])=1,LoanAmount,INDEX(PaymentSchedule[ENDING BALANCE],ROW()-ROW(PaymentSchedule[[#Headers],[BEGINNING BALANCE]])-1)),"")</f>
        <v>19891.600788739586</v>
      </c>
      <c r="E329" s="15">
        <f>IF(PaymentSchedule[[#This Row],[PMT NO]]&lt;&gt;"",ScheduledPayment,"")</f>
        <v>538.23943850903356</v>
      </c>
      <c r="F32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29" s="15">
        <f>IF(PaymentSchedule[[#This Row],[PMT NO]]&lt;&gt;"",PaymentSchedule[[#This Row],[TOTAL PAYMENT]]-PaymentSchedule[[#This Row],[INTEREST]],"")</f>
        <v>397.34059958879482</v>
      </c>
      <c r="I329" s="15">
        <f>IF(PaymentSchedule[[#This Row],[PMT NO]]&lt;&gt;"",PaymentSchedule[[#This Row],[BEGINNING BALANCE]]*(InterestRate/PaymentsPerYear),"")</f>
        <v>140.89883892023875</v>
      </c>
      <c r="J32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19494.260189150791</v>
      </c>
      <c r="K329" s="15">
        <f>IF(PaymentSchedule[[#This Row],[PMT NO]]&lt;&gt;"",SUM(INDEX(PaymentSchedule[INTEREST],1,1):PaymentSchedule[[#This Row],[INTEREST]]),"")</f>
        <v>120654.40163502346</v>
      </c>
    </row>
    <row r="330" spans="2:11" x14ac:dyDescent="0.2">
      <c r="B330" s="11">
        <f>IF(LoanIsGood,IF(ROW()-ROW(PaymentSchedule[[#Headers],[PMT NO]])&gt;ScheduledNumberOfPayments,"",ROW()-ROW(PaymentSchedule[[#Headers],[PMT NO]])),"")</f>
        <v>319</v>
      </c>
      <c r="C330" s="13">
        <f>IF(PaymentSchedule[[#This Row],[PMT NO]]&lt;&gt;"",EOMONTH(LoanStartDate,ROW(PaymentSchedule[[#This Row],[PMT NO]])-ROW(PaymentSchedule[[#Headers],[PMT NO]])-2)+DAY(LoanStartDate),"")</f>
        <v>52475</v>
      </c>
      <c r="D330" s="15">
        <f>IF(PaymentSchedule[[#This Row],[PMT NO]]&lt;&gt;"",IF(ROW()-ROW(PaymentSchedule[[#Headers],[BEGINNING BALANCE]])=1,LoanAmount,INDEX(PaymentSchedule[ENDING BALANCE],ROW()-ROW(PaymentSchedule[[#Headers],[BEGINNING BALANCE]])-1)),"")</f>
        <v>19494.260189150791</v>
      </c>
      <c r="E330" s="15">
        <f>IF(PaymentSchedule[[#This Row],[PMT NO]]&lt;&gt;"",ScheduledPayment,"")</f>
        <v>538.23943850903356</v>
      </c>
      <c r="F33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0" s="15">
        <f>IF(PaymentSchedule[[#This Row],[PMT NO]]&lt;&gt;"",PaymentSchedule[[#This Row],[TOTAL PAYMENT]]-PaymentSchedule[[#This Row],[INTEREST]],"")</f>
        <v>400.15509550254876</v>
      </c>
      <c r="I330" s="15">
        <f>IF(PaymentSchedule[[#This Row],[PMT NO]]&lt;&gt;"",PaymentSchedule[[#This Row],[BEGINNING BALANCE]]*(InterestRate/PaymentsPerYear),"")</f>
        <v>138.08434300648477</v>
      </c>
      <c r="J33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19094.105093648242</v>
      </c>
      <c r="K330" s="15">
        <f>IF(PaymentSchedule[[#This Row],[PMT NO]]&lt;&gt;"",SUM(INDEX(PaymentSchedule[INTEREST],1,1):PaymentSchedule[[#This Row],[INTEREST]]),"")</f>
        <v>120792.48597802994</v>
      </c>
    </row>
    <row r="331" spans="2:11" x14ac:dyDescent="0.2">
      <c r="B331" s="11">
        <f>IF(LoanIsGood,IF(ROW()-ROW(PaymentSchedule[[#Headers],[PMT NO]])&gt;ScheduledNumberOfPayments,"",ROW()-ROW(PaymentSchedule[[#Headers],[PMT NO]])),"")</f>
        <v>320</v>
      </c>
      <c r="C331" s="13">
        <f>IF(PaymentSchedule[[#This Row],[PMT NO]]&lt;&gt;"",EOMONTH(LoanStartDate,ROW(PaymentSchedule[[#This Row],[PMT NO]])-ROW(PaymentSchedule[[#Headers],[PMT NO]])-2)+DAY(LoanStartDate),"")</f>
        <v>52505</v>
      </c>
      <c r="D331" s="15">
        <f>IF(PaymentSchedule[[#This Row],[PMT NO]]&lt;&gt;"",IF(ROW()-ROW(PaymentSchedule[[#Headers],[BEGINNING BALANCE]])=1,LoanAmount,INDEX(PaymentSchedule[ENDING BALANCE],ROW()-ROW(PaymentSchedule[[#Headers],[BEGINNING BALANCE]])-1)),"")</f>
        <v>19094.105093648242</v>
      </c>
      <c r="E331" s="15">
        <f>IF(PaymentSchedule[[#This Row],[PMT NO]]&lt;&gt;"",ScheduledPayment,"")</f>
        <v>538.23943850903356</v>
      </c>
      <c r="F33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1" s="15">
        <f>IF(PaymentSchedule[[#This Row],[PMT NO]]&lt;&gt;"",PaymentSchedule[[#This Row],[TOTAL PAYMENT]]-PaymentSchedule[[#This Row],[INTEREST]],"")</f>
        <v>402.9895274290252</v>
      </c>
      <c r="I331" s="15">
        <f>IF(PaymentSchedule[[#This Row],[PMT NO]]&lt;&gt;"",PaymentSchedule[[#This Row],[BEGINNING BALANCE]]*(InterestRate/PaymentsPerYear),"")</f>
        <v>135.24991108000839</v>
      </c>
      <c r="J33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18691.115566219218</v>
      </c>
      <c r="K331" s="15">
        <f>IF(PaymentSchedule[[#This Row],[PMT NO]]&lt;&gt;"",SUM(INDEX(PaymentSchedule[INTEREST],1,1):PaymentSchedule[[#This Row],[INTEREST]]),"")</f>
        <v>120927.73588910996</v>
      </c>
    </row>
    <row r="332" spans="2:11" x14ac:dyDescent="0.2">
      <c r="B332" s="11">
        <f>IF(LoanIsGood,IF(ROW()-ROW(PaymentSchedule[[#Headers],[PMT NO]])&gt;ScheduledNumberOfPayments,"",ROW()-ROW(PaymentSchedule[[#Headers],[PMT NO]])),"")</f>
        <v>321</v>
      </c>
      <c r="C332" s="13">
        <f>IF(PaymentSchedule[[#This Row],[PMT NO]]&lt;&gt;"",EOMONTH(LoanStartDate,ROW(PaymentSchedule[[#This Row],[PMT NO]])-ROW(PaymentSchedule[[#Headers],[PMT NO]])-2)+DAY(LoanStartDate),"")</f>
        <v>52536</v>
      </c>
      <c r="D332" s="15">
        <f>IF(PaymentSchedule[[#This Row],[PMT NO]]&lt;&gt;"",IF(ROW()-ROW(PaymentSchedule[[#Headers],[BEGINNING BALANCE]])=1,LoanAmount,INDEX(PaymentSchedule[ENDING BALANCE],ROW()-ROW(PaymentSchedule[[#Headers],[BEGINNING BALANCE]])-1)),"")</f>
        <v>18691.115566219218</v>
      </c>
      <c r="E332" s="15">
        <f>IF(PaymentSchedule[[#This Row],[PMT NO]]&lt;&gt;"",ScheduledPayment,"")</f>
        <v>538.23943850903356</v>
      </c>
      <c r="F33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2" s="15">
        <f>IF(PaymentSchedule[[#This Row],[PMT NO]]&lt;&gt;"",PaymentSchedule[[#This Row],[TOTAL PAYMENT]]-PaymentSchedule[[#This Row],[INTEREST]],"")</f>
        <v>405.8440365816474</v>
      </c>
      <c r="I332" s="15">
        <f>IF(PaymentSchedule[[#This Row],[PMT NO]]&lt;&gt;"",PaymentSchedule[[#This Row],[BEGINNING BALANCE]]*(InterestRate/PaymentsPerYear),"")</f>
        <v>132.39540192738613</v>
      </c>
      <c r="J33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18285.271529637572</v>
      </c>
      <c r="K332" s="15">
        <f>IF(PaymentSchedule[[#This Row],[PMT NO]]&lt;&gt;"",SUM(INDEX(PaymentSchedule[INTEREST],1,1):PaymentSchedule[[#This Row],[INTEREST]]),"")</f>
        <v>121060.13129103734</v>
      </c>
    </row>
    <row r="333" spans="2:11" x14ac:dyDescent="0.2">
      <c r="B333" s="11">
        <f>IF(LoanIsGood,IF(ROW()-ROW(PaymentSchedule[[#Headers],[PMT NO]])&gt;ScheduledNumberOfPayments,"",ROW()-ROW(PaymentSchedule[[#Headers],[PMT NO]])),"")</f>
        <v>322</v>
      </c>
      <c r="C333" s="13">
        <f>IF(PaymentSchedule[[#This Row],[PMT NO]]&lt;&gt;"",EOMONTH(LoanStartDate,ROW(PaymentSchedule[[#This Row],[PMT NO]])-ROW(PaymentSchedule[[#Headers],[PMT NO]])-2)+DAY(LoanStartDate),"")</f>
        <v>52566</v>
      </c>
      <c r="D333" s="15">
        <f>IF(PaymentSchedule[[#This Row],[PMT NO]]&lt;&gt;"",IF(ROW()-ROW(PaymentSchedule[[#Headers],[BEGINNING BALANCE]])=1,LoanAmount,INDEX(PaymentSchedule[ENDING BALANCE],ROW()-ROW(PaymentSchedule[[#Headers],[BEGINNING BALANCE]])-1)),"")</f>
        <v>18285.271529637572</v>
      </c>
      <c r="E333" s="15">
        <f>IF(PaymentSchedule[[#This Row],[PMT NO]]&lt;&gt;"",ScheduledPayment,"")</f>
        <v>538.23943850903356</v>
      </c>
      <c r="F33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3" s="15">
        <f>IF(PaymentSchedule[[#This Row],[PMT NO]]&lt;&gt;"",PaymentSchedule[[#This Row],[TOTAL PAYMENT]]-PaymentSchedule[[#This Row],[INTEREST]],"")</f>
        <v>408.71876517410078</v>
      </c>
      <c r="I333" s="15">
        <f>IF(PaymentSchedule[[#This Row],[PMT NO]]&lt;&gt;"",PaymentSchedule[[#This Row],[BEGINNING BALANCE]]*(InterestRate/PaymentsPerYear),"")</f>
        <v>129.52067333493281</v>
      </c>
      <c r="J33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17876.552764463471</v>
      </c>
      <c r="K333" s="15">
        <f>IF(PaymentSchedule[[#This Row],[PMT NO]]&lt;&gt;"",SUM(INDEX(PaymentSchedule[INTEREST],1,1):PaymentSchedule[[#This Row],[INTEREST]]),"")</f>
        <v>121189.65196437227</v>
      </c>
    </row>
    <row r="334" spans="2:11" x14ac:dyDescent="0.2">
      <c r="B334" s="11">
        <f>IF(LoanIsGood,IF(ROW()-ROW(PaymentSchedule[[#Headers],[PMT NO]])&gt;ScheduledNumberOfPayments,"",ROW()-ROW(PaymentSchedule[[#Headers],[PMT NO]])),"")</f>
        <v>323</v>
      </c>
      <c r="C334" s="13">
        <f>IF(PaymentSchedule[[#This Row],[PMT NO]]&lt;&gt;"",EOMONTH(LoanStartDate,ROW(PaymentSchedule[[#This Row],[PMT NO]])-ROW(PaymentSchedule[[#Headers],[PMT NO]])-2)+DAY(LoanStartDate),"")</f>
        <v>52597</v>
      </c>
      <c r="D334" s="15">
        <f>IF(PaymentSchedule[[#This Row],[PMT NO]]&lt;&gt;"",IF(ROW()-ROW(PaymentSchedule[[#Headers],[BEGINNING BALANCE]])=1,LoanAmount,INDEX(PaymentSchedule[ENDING BALANCE],ROW()-ROW(PaymentSchedule[[#Headers],[BEGINNING BALANCE]])-1)),"")</f>
        <v>17876.552764463471</v>
      </c>
      <c r="E334" s="15">
        <f>IF(PaymentSchedule[[#This Row],[PMT NO]]&lt;&gt;"",ScheduledPayment,"")</f>
        <v>538.23943850903356</v>
      </c>
      <c r="F33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4" s="15">
        <f>IF(PaymentSchedule[[#This Row],[PMT NO]]&lt;&gt;"",PaymentSchedule[[#This Row],[TOTAL PAYMENT]]-PaymentSchedule[[#This Row],[INTEREST]],"")</f>
        <v>411.61385642741732</v>
      </c>
      <c r="I334" s="15">
        <f>IF(PaymentSchedule[[#This Row],[PMT NO]]&lt;&gt;"",PaymentSchedule[[#This Row],[BEGINNING BALANCE]]*(InterestRate/PaymentsPerYear),"")</f>
        <v>126.62558208161626</v>
      </c>
      <c r="J33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17464.938908036052</v>
      </c>
      <c r="K334" s="15">
        <f>IF(PaymentSchedule[[#This Row],[PMT NO]]&lt;&gt;"",SUM(INDEX(PaymentSchedule[INTEREST],1,1):PaymentSchedule[[#This Row],[INTEREST]]),"")</f>
        <v>121316.27754645389</v>
      </c>
    </row>
    <row r="335" spans="2:11" x14ac:dyDescent="0.2">
      <c r="B335" s="11">
        <f>IF(LoanIsGood,IF(ROW()-ROW(PaymentSchedule[[#Headers],[PMT NO]])&gt;ScheduledNumberOfPayments,"",ROW()-ROW(PaymentSchedule[[#Headers],[PMT NO]])),"")</f>
        <v>324</v>
      </c>
      <c r="C335" s="13">
        <f>IF(PaymentSchedule[[#This Row],[PMT NO]]&lt;&gt;"",EOMONTH(LoanStartDate,ROW(PaymentSchedule[[#This Row],[PMT NO]])-ROW(PaymentSchedule[[#Headers],[PMT NO]])-2)+DAY(LoanStartDate),"")</f>
        <v>52628</v>
      </c>
      <c r="D335" s="15">
        <f>IF(PaymentSchedule[[#This Row],[PMT NO]]&lt;&gt;"",IF(ROW()-ROW(PaymentSchedule[[#Headers],[BEGINNING BALANCE]])=1,LoanAmount,INDEX(PaymentSchedule[ENDING BALANCE],ROW()-ROW(PaymentSchedule[[#Headers],[BEGINNING BALANCE]])-1)),"")</f>
        <v>17464.938908036052</v>
      </c>
      <c r="E335" s="15">
        <f>IF(PaymentSchedule[[#This Row],[PMT NO]]&lt;&gt;"",ScheduledPayment,"")</f>
        <v>538.23943850903356</v>
      </c>
      <c r="F33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5" s="15">
        <f>IF(PaymentSchedule[[#This Row],[PMT NO]]&lt;&gt;"",PaymentSchedule[[#This Row],[TOTAL PAYMENT]]-PaymentSchedule[[#This Row],[INTEREST]],"")</f>
        <v>414.52945457711149</v>
      </c>
      <c r="I335" s="15">
        <f>IF(PaymentSchedule[[#This Row],[PMT NO]]&lt;&gt;"",PaymentSchedule[[#This Row],[BEGINNING BALANCE]]*(InterestRate/PaymentsPerYear),"")</f>
        <v>123.70998393192205</v>
      </c>
      <c r="J33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17050.409453458942</v>
      </c>
      <c r="K335" s="15">
        <f>IF(PaymentSchedule[[#This Row],[PMT NO]]&lt;&gt;"",SUM(INDEX(PaymentSchedule[INTEREST],1,1):PaymentSchedule[[#This Row],[INTEREST]]),"")</f>
        <v>121439.98753038581</v>
      </c>
    </row>
    <row r="336" spans="2:11" x14ac:dyDescent="0.2">
      <c r="B336" s="11">
        <f>IF(LoanIsGood,IF(ROW()-ROW(PaymentSchedule[[#Headers],[PMT NO]])&gt;ScheduledNumberOfPayments,"",ROW()-ROW(PaymentSchedule[[#Headers],[PMT NO]])),"")</f>
        <v>325</v>
      </c>
      <c r="C336" s="13">
        <f>IF(PaymentSchedule[[#This Row],[PMT NO]]&lt;&gt;"",EOMONTH(LoanStartDate,ROW(PaymentSchedule[[#This Row],[PMT NO]])-ROW(PaymentSchedule[[#Headers],[PMT NO]])-2)+DAY(LoanStartDate),"")</f>
        <v>52657</v>
      </c>
      <c r="D336" s="15">
        <f>IF(PaymentSchedule[[#This Row],[PMT NO]]&lt;&gt;"",IF(ROW()-ROW(PaymentSchedule[[#Headers],[BEGINNING BALANCE]])=1,LoanAmount,INDEX(PaymentSchedule[ENDING BALANCE],ROW()-ROW(PaymentSchedule[[#Headers],[BEGINNING BALANCE]])-1)),"")</f>
        <v>17050.409453458942</v>
      </c>
      <c r="E336" s="15">
        <f>IF(PaymentSchedule[[#This Row],[PMT NO]]&lt;&gt;"",ScheduledPayment,"")</f>
        <v>538.23943850903356</v>
      </c>
      <c r="F33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6" s="15">
        <f>IF(PaymentSchedule[[#This Row],[PMT NO]]&lt;&gt;"",PaymentSchedule[[#This Row],[TOTAL PAYMENT]]-PaymentSchedule[[#This Row],[INTEREST]],"")</f>
        <v>417.46570488036605</v>
      </c>
      <c r="I336" s="15">
        <f>IF(PaymentSchedule[[#This Row],[PMT NO]]&lt;&gt;"",PaymentSchedule[[#This Row],[BEGINNING BALANCE]]*(InterestRate/PaymentsPerYear),"")</f>
        <v>120.77373362866751</v>
      </c>
      <c r="J33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16632.943748578575</v>
      </c>
      <c r="K336" s="15">
        <f>IF(PaymentSchedule[[#This Row],[PMT NO]]&lt;&gt;"",SUM(INDEX(PaymentSchedule[INTEREST],1,1):PaymentSchedule[[#This Row],[INTEREST]]),"")</f>
        <v>121560.76126401448</v>
      </c>
    </row>
    <row r="337" spans="2:11" x14ac:dyDescent="0.2">
      <c r="B337" s="11">
        <f>IF(LoanIsGood,IF(ROW()-ROW(PaymentSchedule[[#Headers],[PMT NO]])&gt;ScheduledNumberOfPayments,"",ROW()-ROW(PaymentSchedule[[#Headers],[PMT NO]])),"")</f>
        <v>326</v>
      </c>
      <c r="C337" s="13">
        <f>IF(PaymentSchedule[[#This Row],[PMT NO]]&lt;&gt;"",EOMONTH(LoanStartDate,ROW(PaymentSchedule[[#This Row],[PMT NO]])-ROW(PaymentSchedule[[#Headers],[PMT NO]])-2)+DAY(LoanStartDate),"")</f>
        <v>52688</v>
      </c>
      <c r="D337" s="15">
        <f>IF(PaymentSchedule[[#This Row],[PMT NO]]&lt;&gt;"",IF(ROW()-ROW(PaymentSchedule[[#Headers],[BEGINNING BALANCE]])=1,LoanAmount,INDEX(PaymentSchedule[ENDING BALANCE],ROW()-ROW(PaymentSchedule[[#Headers],[BEGINNING BALANCE]])-1)),"")</f>
        <v>16632.943748578575</v>
      </c>
      <c r="E337" s="15">
        <f>IF(PaymentSchedule[[#This Row],[PMT NO]]&lt;&gt;"",ScheduledPayment,"")</f>
        <v>538.23943850903356</v>
      </c>
      <c r="F33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7" s="15">
        <f>IF(PaymentSchedule[[#This Row],[PMT NO]]&lt;&gt;"",PaymentSchedule[[#This Row],[TOTAL PAYMENT]]-PaymentSchedule[[#This Row],[INTEREST]],"")</f>
        <v>420.42275362326865</v>
      </c>
      <c r="I337" s="15">
        <f>IF(PaymentSchedule[[#This Row],[PMT NO]]&lt;&gt;"",PaymentSchedule[[#This Row],[BEGINNING BALANCE]]*(InterestRate/PaymentsPerYear),"")</f>
        <v>117.81668488576491</v>
      </c>
      <c r="J33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16212.520994955306</v>
      </c>
      <c r="K337" s="15">
        <f>IF(PaymentSchedule[[#This Row],[PMT NO]]&lt;&gt;"",SUM(INDEX(PaymentSchedule[INTEREST],1,1):PaymentSchedule[[#This Row],[INTEREST]]),"")</f>
        <v>121678.57794890025</v>
      </c>
    </row>
    <row r="338" spans="2:11" x14ac:dyDescent="0.2">
      <c r="B338" s="11">
        <f>IF(LoanIsGood,IF(ROW()-ROW(PaymentSchedule[[#Headers],[PMT NO]])&gt;ScheduledNumberOfPayments,"",ROW()-ROW(PaymentSchedule[[#Headers],[PMT NO]])),"")</f>
        <v>327</v>
      </c>
      <c r="C338" s="13">
        <f>IF(PaymentSchedule[[#This Row],[PMT NO]]&lt;&gt;"",EOMONTH(LoanStartDate,ROW(PaymentSchedule[[#This Row],[PMT NO]])-ROW(PaymentSchedule[[#Headers],[PMT NO]])-2)+DAY(LoanStartDate),"")</f>
        <v>52718</v>
      </c>
      <c r="D338" s="15">
        <f>IF(PaymentSchedule[[#This Row],[PMT NO]]&lt;&gt;"",IF(ROW()-ROW(PaymentSchedule[[#Headers],[BEGINNING BALANCE]])=1,LoanAmount,INDEX(PaymentSchedule[ENDING BALANCE],ROW()-ROW(PaymentSchedule[[#Headers],[BEGINNING BALANCE]])-1)),"")</f>
        <v>16212.520994955306</v>
      </c>
      <c r="E338" s="15">
        <f>IF(PaymentSchedule[[#This Row],[PMT NO]]&lt;&gt;"",ScheduledPayment,"")</f>
        <v>538.23943850903356</v>
      </c>
      <c r="F33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8" s="15">
        <f>IF(PaymentSchedule[[#This Row],[PMT NO]]&lt;&gt;"",PaymentSchedule[[#This Row],[TOTAL PAYMENT]]-PaymentSchedule[[#This Row],[INTEREST]],"")</f>
        <v>423.40074812810013</v>
      </c>
      <c r="I338" s="15">
        <f>IF(PaymentSchedule[[#This Row],[PMT NO]]&lt;&gt;"",PaymentSchedule[[#This Row],[BEGINNING BALANCE]]*(InterestRate/PaymentsPerYear),"")</f>
        <v>114.83869038093343</v>
      </c>
      <c r="J33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15789.120246827206</v>
      </c>
      <c r="K338" s="15">
        <f>IF(PaymentSchedule[[#This Row],[PMT NO]]&lt;&gt;"",SUM(INDEX(PaymentSchedule[INTEREST],1,1):PaymentSchedule[[#This Row],[INTEREST]]),"")</f>
        <v>121793.41663928117</v>
      </c>
    </row>
    <row r="339" spans="2:11" x14ac:dyDescent="0.2">
      <c r="B339" s="11">
        <f>IF(LoanIsGood,IF(ROW()-ROW(PaymentSchedule[[#Headers],[PMT NO]])&gt;ScheduledNumberOfPayments,"",ROW()-ROW(PaymentSchedule[[#Headers],[PMT NO]])),"")</f>
        <v>328</v>
      </c>
      <c r="C339" s="13">
        <f>IF(PaymentSchedule[[#This Row],[PMT NO]]&lt;&gt;"",EOMONTH(LoanStartDate,ROW(PaymentSchedule[[#This Row],[PMT NO]])-ROW(PaymentSchedule[[#Headers],[PMT NO]])-2)+DAY(LoanStartDate),"")</f>
        <v>52749</v>
      </c>
      <c r="D339" s="15">
        <f>IF(PaymentSchedule[[#This Row],[PMT NO]]&lt;&gt;"",IF(ROW()-ROW(PaymentSchedule[[#Headers],[BEGINNING BALANCE]])=1,LoanAmount,INDEX(PaymentSchedule[ENDING BALANCE],ROW()-ROW(PaymentSchedule[[#Headers],[BEGINNING BALANCE]])-1)),"")</f>
        <v>15789.120246827206</v>
      </c>
      <c r="E339" s="15">
        <f>IF(PaymentSchedule[[#This Row],[PMT NO]]&lt;&gt;"",ScheduledPayment,"")</f>
        <v>538.23943850903356</v>
      </c>
      <c r="F33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39" s="15">
        <f>IF(PaymentSchedule[[#This Row],[PMT NO]]&lt;&gt;"",PaymentSchedule[[#This Row],[TOTAL PAYMENT]]-PaymentSchedule[[#This Row],[INTEREST]],"")</f>
        <v>426.39983676067419</v>
      </c>
      <c r="I339" s="15">
        <f>IF(PaymentSchedule[[#This Row],[PMT NO]]&lt;&gt;"",PaymentSchedule[[#This Row],[BEGINNING BALANCE]]*(InterestRate/PaymentsPerYear),"")</f>
        <v>111.83960174835939</v>
      </c>
      <c r="J33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15362.720410066531</v>
      </c>
      <c r="K339" s="15">
        <f>IF(PaymentSchedule[[#This Row],[PMT NO]]&lt;&gt;"",SUM(INDEX(PaymentSchedule[INTEREST],1,1):PaymentSchedule[[#This Row],[INTEREST]]),"")</f>
        <v>121905.25624102954</v>
      </c>
    </row>
    <row r="340" spans="2:11" x14ac:dyDescent="0.2">
      <c r="B340" s="11">
        <f>IF(LoanIsGood,IF(ROW()-ROW(PaymentSchedule[[#Headers],[PMT NO]])&gt;ScheduledNumberOfPayments,"",ROW()-ROW(PaymentSchedule[[#Headers],[PMT NO]])),"")</f>
        <v>329</v>
      </c>
      <c r="C340" s="13">
        <f>IF(PaymentSchedule[[#This Row],[PMT NO]]&lt;&gt;"",EOMONTH(LoanStartDate,ROW(PaymentSchedule[[#This Row],[PMT NO]])-ROW(PaymentSchedule[[#Headers],[PMT NO]])-2)+DAY(LoanStartDate),"")</f>
        <v>52779</v>
      </c>
      <c r="D340" s="15">
        <f>IF(PaymentSchedule[[#This Row],[PMT NO]]&lt;&gt;"",IF(ROW()-ROW(PaymentSchedule[[#Headers],[BEGINNING BALANCE]])=1,LoanAmount,INDEX(PaymentSchedule[ENDING BALANCE],ROW()-ROW(PaymentSchedule[[#Headers],[BEGINNING BALANCE]])-1)),"")</f>
        <v>15362.720410066531</v>
      </c>
      <c r="E340" s="15">
        <f>IF(PaymentSchedule[[#This Row],[PMT NO]]&lt;&gt;"",ScheduledPayment,"")</f>
        <v>538.23943850903356</v>
      </c>
      <c r="F34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0" s="15">
        <f>IF(PaymentSchedule[[#This Row],[PMT NO]]&lt;&gt;"",PaymentSchedule[[#This Row],[TOTAL PAYMENT]]-PaymentSchedule[[#This Row],[INTEREST]],"")</f>
        <v>429.42016893772893</v>
      </c>
      <c r="I340" s="15">
        <f>IF(PaymentSchedule[[#This Row],[PMT NO]]&lt;&gt;"",PaymentSchedule[[#This Row],[BEGINNING BALANCE]]*(InterestRate/PaymentsPerYear),"")</f>
        <v>108.8192695713046</v>
      </c>
      <c r="J34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14933.300241128802</v>
      </c>
      <c r="K340" s="15">
        <f>IF(PaymentSchedule[[#This Row],[PMT NO]]&lt;&gt;"",SUM(INDEX(PaymentSchedule[INTEREST],1,1):PaymentSchedule[[#This Row],[INTEREST]]),"")</f>
        <v>122014.07551060084</v>
      </c>
    </row>
    <row r="341" spans="2:11" x14ac:dyDescent="0.2">
      <c r="B341" s="11">
        <f>IF(LoanIsGood,IF(ROW()-ROW(PaymentSchedule[[#Headers],[PMT NO]])&gt;ScheduledNumberOfPayments,"",ROW()-ROW(PaymentSchedule[[#Headers],[PMT NO]])),"")</f>
        <v>330</v>
      </c>
      <c r="C341" s="13">
        <f>IF(PaymentSchedule[[#This Row],[PMT NO]]&lt;&gt;"",EOMONTH(LoanStartDate,ROW(PaymentSchedule[[#This Row],[PMT NO]])-ROW(PaymentSchedule[[#Headers],[PMT NO]])-2)+DAY(LoanStartDate),"")</f>
        <v>52810</v>
      </c>
      <c r="D341" s="15">
        <f>IF(PaymentSchedule[[#This Row],[PMT NO]]&lt;&gt;"",IF(ROW()-ROW(PaymentSchedule[[#Headers],[BEGINNING BALANCE]])=1,LoanAmount,INDEX(PaymentSchedule[ENDING BALANCE],ROW()-ROW(PaymentSchedule[[#Headers],[BEGINNING BALANCE]])-1)),"")</f>
        <v>14933.300241128802</v>
      </c>
      <c r="E341" s="15">
        <f>IF(PaymentSchedule[[#This Row],[PMT NO]]&lt;&gt;"",ScheduledPayment,"")</f>
        <v>538.23943850903356</v>
      </c>
      <c r="F34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1" s="15">
        <f>IF(PaymentSchedule[[#This Row],[PMT NO]]&lt;&gt;"",PaymentSchedule[[#This Row],[TOTAL PAYMENT]]-PaymentSchedule[[#This Row],[INTEREST]],"")</f>
        <v>432.46189513437122</v>
      </c>
      <c r="I341" s="15">
        <f>IF(PaymentSchedule[[#This Row],[PMT NO]]&lt;&gt;"",PaymentSchedule[[#This Row],[BEGINNING BALANCE]]*(InterestRate/PaymentsPerYear),"")</f>
        <v>105.77754337466236</v>
      </c>
      <c r="J34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14500.838345994431</v>
      </c>
      <c r="K341" s="15">
        <f>IF(PaymentSchedule[[#This Row],[PMT NO]]&lt;&gt;"",SUM(INDEX(PaymentSchedule[INTEREST],1,1):PaymentSchedule[[#This Row],[INTEREST]]),"")</f>
        <v>122119.8530539755</v>
      </c>
    </row>
    <row r="342" spans="2:11" x14ac:dyDescent="0.2">
      <c r="B342" s="11">
        <f>IF(LoanIsGood,IF(ROW()-ROW(PaymentSchedule[[#Headers],[PMT NO]])&gt;ScheduledNumberOfPayments,"",ROW()-ROW(PaymentSchedule[[#Headers],[PMT NO]])),"")</f>
        <v>331</v>
      </c>
      <c r="C342" s="13">
        <f>IF(PaymentSchedule[[#This Row],[PMT NO]]&lt;&gt;"",EOMONTH(LoanStartDate,ROW(PaymentSchedule[[#This Row],[PMT NO]])-ROW(PaymentSchedule[[#Headers],[PMT NO]])-2)+DAY(LoanStartDate),"")</f>
        <v>52841</v>
      </c>
      <c r="D342" s="15">
        <f>IF(PaymentSchedule[[#This Row],[PMT NO]]&lt;&gt;"",IF(ROW()-ROW(PaymentSchedule[[#Headers],[BEGINNING BALANCE]])=1,LoanAmount,INDEX(PaymentSchedule[ENDING BALANCE],ROW()-ROW(PaymentSchedule[[#Headers],[BEGINNING BALANCE]])-1)),"")</f>
        <v>14500.838345994431</v>
      </c>
      <c r="E342" s="15">
        <f>IF(PaymentSchedule[[#This Row],[PMT NO]]&lt;&gt;"",ScheduledPayment,"")</f>
        <v>538.23943850903356</v>
      </c>
      <c r="F34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2" s="15">
        <f>IF(PaymentSchedule[[#This Row],[PMT NO]]&lt;&gt;"",PaymentSchedule[[#This Row],[TOTAL PAYMENT]]-PaymentSchedule[[#This Row],[INTEREST]],"")</f>
        <v>435.52516689157301</v>
      </c>
      <c r="I342" s="15">
        <f>IF(PaymentSchedule[[#This Row],[PMT NO]]&lt;&gt;"",PaymentSchedule[[#This Row],[BEGINNING BALANCE]]*(InterestRate/PaymentsPerYear),"")</f>
        <v>102.71427161746055</v>
      </c>
      <c r="J34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14065.313179102857</v>
      </c>
      <c r="K342" s="15">
        <f>IF(PaymentSchedule[[#This Row],[PMT NO]]&lt;&gt;"",SUM(INDEX(PaymentSchedule[INTEREST],1,1):PaymentSchedule[[#This Row],[INTEREST]]),"")</f>
        <v>122222.56732559296</v>
      </c>
    </row>
    <row r="343" spans="2:11" x14ac:dyDescent="0.2">
      <c r="B343" s="11">
        <f>IF(LoanIsGood,IF(ROW()-ROW(PaymentSchedule[[#Headers],[PMT NO]])&gt;ScheduledNumberOfPayments,"",ROW()-ROW(PaymentSchedule[[#Headers],[PMT NO]])),"")</f>
        <v>332</v>
      </c>
      <c r="C343" s="13">
        <f>IF(PaymentSchedule[[#This Row],[PMT NO]]&lt;&gt;"",EOMONTH(LoanStartDate,ROW(PaymentSchedule[[#This Row],[PMT NO]])-ROW(PaymentSchedule[[#Headers],[PMT NO]])-2)+DAY(LoanStartDate),"")</f>
        <v>52871</v>
      </c>
      <c r="D343" s="15">
        <f>IF(PaymentSchedule[[#This Row],[PMT NO]]&lt;&gt;"",IF(ROW()-ROW(PaymentSchedule[[#Headers],[BEGINNING BALANCE]])=1,LoanAmount,INDEX(PaymentSchedule[ENDING BALANCE],ROW()-ROW(PaymentSchedule[[#Headers],[BEGINNING BALANCE]])-1)),"")</f>
        <v>14065.313179102857</v>
      </c>
      <c r="E343" s="15">
        <f>IF(PaymentSchedule[[#This Row],[PMT NO]]&lt;&gt;"",ScheduledPayment,"")</f>
        <v>538.23943850903356</v>
      </c>
      <c r="F34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3" s="15">
        <f>IF(PaymentSchedule[[#This Row],[PMT NO]]&lt;&gt;"",PaymentSchedule[[#This Row],[TOTAL PAYMENT]]-PaymentSchedule[[#This Row],[INTEREST]],"")</f>
        <v>438.61013682372163</v>
      </c>
      <c r="I343" s="15">
        <f>IF(PaymentSchedule[[#This Row],[PMT NO]]&lt;&gt;"",PaymentSchedule[[#This Row],[BEGINNING BALANCE]]*(InterestRate/PaymentsPerYear),"")</f>
        <v>99.629301685311916</v>
      </c>
      <c r="J34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13626.703042279136</v>
      </c>
      <c r="K343" s="15">
        <f>IF(PaymentSchedule[[#This Row],[PMT NO]]&lt;&gt;"",SUM(INDEX(PaymentSchedule[INTEREST],1,1):PaymentSchedule[[#This Row],[INTEREST]]),"")</f>
        <v>122322.19662727827</v>
      </c>
    </row>
    <row r="344" spans="2:11" x14ac:dyDescent="0.2">
      <c r="B344" s="11">
        <f>IF(LoanIsGood,IF(ROW()-ROW(PaymentSchedule[[#Headers],[PMT NO]])&gt;ScheduledNumberOfPayments,"",ROW()-ROW(PaymentSchedule[[#Headers],[PMT NO]])),"")</f>
        <v>333</v>
      </c>
      <c r="C344" s="13">
        <f>IF(PaymentSchedule[[#This Row],[PMT NO]]&lt;&gt;"",EOMONTH(LoanStartDate,ROW(PaymentSchedule[[#This Row],[PMT NO]])-ROW(PaymentSchedule[[#Headers],[PMT NO]])-2)+DAY(LoanStartDate),"")</f>
        <v>52902</v>
      </c>
      <c r="D344" s="15">
        <f>IF(PaymentSchedule[[#This Row],[PMT NO]]&lt;&gt;"",IF(ROW()-ROW(PaymentSchedule[[#Headers],[BEGINNING BALANCE]])=1,LoanAmount,INDEX(PaymentSchedule[ENDING BALANCE],ROW()-ROW(PaymentSchedule[[#Headers],[BEGINNING BALANCE]])-1)),"")</f>
        <v>13626.703042279136</v>
      </c>
      <c r="E344" s="15">
        <f>IF(PaymentSchedule[[#This Row],[PMT NO]]&lt;&gt;"",ScheduledPayment,"")</f>
        <v>538.23943850903356</v>
      </c>
      <c r="F34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4" s="15">
        <f>IF(PaymentSchedule[[#This Row],[PMT NO]]&lt;&gt;"",PaymentSchedule[[#This Row],[TOTAL PAYMENT]]-PaymentSchedule[[#This Row],[INTEREST]],"")</f>
        <v>441.716958626223</v>
      </c>
      <c r="I344" s="15">
        <f>IF(PaymentSchedule[[#This Row],[PMT NO]]&lt;&gt;"",PaymentSchedule[[#This Row],[BEGINNING BALANCE]]*(InterestRate/PaymentsPerYear),"")</f>
        <v>96.522479882810558</v>
      </c>
      <c r="J34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13184.986083652913</v>
      </c>
      <c r="K344" s="15">
        <f>IF(PaymentSchedule[[#This Row],[PMT NO]]&lt;&gt;"",SUM(INDEX(PaymentSchedule[INTEREST],1,1):PaymentSchedule[[#This Row],[INTEREST]]),"")</f>
        <v>122418.71910716109</v>
      </c>
    </row>
    <row r="345" spans="2:11" x14ac:dyDescent="0.2">
      <c r="B345" s="11">
        <f>IF(LoanIsGood,IF(ROW()-ROW(PaymentSchedule[[#Headers],[PMT NO]])&gt;ScheduledNumberOfPayments,"",ROW()-ROW(PaymentSchedule[[#Headers],[PMT NO]])),"")</f>
        <v>334</v>
      </c>
      <c r="C345" s="13">
        <f>IF(PaymentSchedule[[#This Row],[PMT NO]]&lt;&gt;"",EOMONTH(LoanStartDate,ROW(PaymentSchedule[[#This Row],[PMT NO]])-ROW(PaymentSchedule[[#Headers],[PMT NO]])-2)+DAY(LoanStartDate),"")</f>
        <v>52932</v>
      </c>
      <c r="D345" s="15">
        <f>IF(PaymentSchedule[[#This Row],[PMT NO]]&lt;&gt;"",IF(ROW()-ROW(PaymentSchedule[[#Headers],[BEGINNING BALANCE]])=1,LoanAmount,INDEX(PaymentSchedule[ENDING BALANCE],ROW()-ROW(PaymentSchedule[[#Headers],[BEGINNING BALANCE]])-1)),"")</f>
        <v>13184.986083652913</v>
      </c>
      <c r="E345" s="15">
        <f>IF(PaymentSchedule[[#This Row],[PMT NO]]&lt;&gt;"",ScheduledPayment,"")</f>
        <v>538.23943850903356</v>
      </c>
      <c r="F34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5" s="15">
        <f>IF(PaymentSchedule[[#This Row],[PMT NO]]&lt;&gt;"",PaymentSchedule[[#This Row],[TOTAL PAYMENT]]-PaymentSchedule[[#This Row],[INTEREST]],"")</f>
        <v>444.84578708315877</v>
      </c>
      <c r="I345" s="15">
        <f>IF(PaymentSchedule[[#This Row],[PMT NO]]&lt;&gt;"",PaymentSchedule[[#This Row],[BEGINNING BALANCE]]*(InterestRate/PaymentsPerYear),"")</f>
        <v>93.393651425874808</v>
      </c>
      <c r="J34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12740.140296569754</v>
      </c>
      <c r="K345" s="15">
        <f>IF(PaymentSchedule[[#This Row],[PMT NO]]&lt;&gt;"",SUM(INDEX(PaymentSchedule[INTEREST],1,1):PaymentSchedule[[#This Row],[INTEREST]]),"")</f>
        <v>122512.11275858695</v>
      </c>
    </row>
    <row r="346" spans="2:11" x14ac:dyDescent="0.2">
      <c r="B346" s="11">
        <f>IF(LoanIsGood,IF(ROW()-ROW(PaymentSchedule[[#Headers],[PMT NO]])&gt;ScheduledNumberOfPayments,"",ROW()-ROW(PaymentSchedule[[#Headers],[PMT NO]])),"")</f>
        <v>335</v>
      </c>
      <c r="C346" s="13">
        <f>IF(PaymentSchedule[[#This Row],[PMT NO]]&lt;&gt;"",EOMONTH(LoanStartDate,ROW(PaymentSchedule[[#This Row],[PMT NO]])-ROW(PaymentSchedule[[#Headers],[PMT NO]])-2)+DAY(LoanStartDate),"")</f>
        <v>52963</v>
      </c>
      <c r="D346" s="15">
        <f>IF(PaymentSchedule[[#This Row],[PMT NO]]&lt;&gt;"",IF(ROW()-ROW(PaymentSchedule[[#Headers],[BEGINNING BALANCE]])=1,LoanAmount,INDEX(PaymentSchedule[ENDING BALANCE],ROW()-ROW(PaymentSchedule[[#Headers],[BEGINNING BALANCE]])-1)),"")</f>
        <v>12740.140296569754</v>
      </c>
      <c r="E346" s="15">
        <f>IF(PaymentSchedule[[#This Row],[PMT NO]]&lt;&gt;"",ScheduledPayment,"")</f>
        <v>538.23943850903356</v>
      </c>
      <c r="F34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6" s="15">
        <f>IF(PaymentSchedule[[#This Row],[PMT NO]]&lt;&gt;"",PaymentSchedule[[#This Row],[TOTAL PAYMENT]]-PaymentSchedule[[#This Row],[INTEREST]],"")</f>
        <v>447.99677807499779</v>
      </c>
      <c r="I346" s="15">
        <f>IF(PaymentSchedule[[#This Row],[PMT NO]]&lt;&gt;"",PaymentSchedule[[#This Row],[BEGINNING BALANCE]]*(InterestRate/PaymentsPerYear),"")</f>
        <v>90.24266043403577</v>
      </c>
      <c r="J34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12292.143518494757</v>
      </c>
      <c r="K346" s="15">
        <f>IF(PaymentSchedule[[#This Row],[PMT NO]]&lt;&gt;"",SUM(INDEX(PaymentSchedule[INTEREST],1,1):PaymentSchedule[[#This Row],[INTEREST]]),"")</f>
        <v>122602.35541902098</v>
      </c>
    </row>
    <row r="347" spans="2:11" x14ac:dyDescent="0.2">
      <c r="B347" s="11">
        <f>IF(LoanIsGood,IF(ROW()-ROW(PaymentSchedule[[#Headers],[PMT NO]])&gt;ScheduledNumberOfPayments,"",ROW()-ROW(PaymentSchedule[[#Headers],[PMT NO]])),"")</f>
        <v>336</v>
      </c>
      <c r="C347" s="13">
        <f>IF(PaymentSchedule[[#This Row],[PMT NO]]&lt;&gt;"",EOMONTH(LoanStartDate,ROW(PaymentSchedule[[#This Row],[PMT NO]])-ROW(PaymentSchedule[[#Headers],[PMT NO]])-2)+DAY(LoanStartDate),"")</f>
        <v>52994</v>
      </c>
      <c r="D347" s="15">
        <f>IF(PaymentSchedule[[#This Row],[PMT NO]]&lt;&gt;"",IF(ROW()-ROW(PaymentSchedule[[#Headers],[BEGINNING BALANCE]])=1,LoanAmount,INDEX(PaymentSchedule[ENDING BALANCE],ROW()-ROW(PaymentSchedule[[#Headers],[BEGINNING BALANCE]])-1)),"")</f>
        <v>12292.143518494757</v>
      </c>
      <c r="E347" s="15">
        <f>IF(PaymentSchedule[[#This Row],[PMT NO]]&lt;&gt;"",ScheduledPayment,"")</f>
        <v>538.23943850903356</v>
      </c>
      <c r="F34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7" s="15">
        <f>IF(PaymentSchedule[[#This Row],[PMT NO]]&lt;&gt;"",PaymentSchedule[[#This Row],[TOTAL PAYMENT]]-PaymentSchedule[[#This Row],[INTEREST]],"")</f>
        <v>451.17008858636234</v>
      </c>
      <c r="I347" s="15">
        <f>IF(PaymentSchedule[[#This Row],[PMT NO]]&lt;&gt;"",PaymentSchedule[[#This Row],[BEGINNING BALANCE]]*(InterestRate/PaymentsPerYear),"")</f>
        <v>87.069349922671194</v>
      </c>
      <c r="J34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11840.973429908394</v>
      </c>
      <c r="K347" s="15">
        <f>IF(PaymentSchedule[[#This Row],[PMT NO]]&lt;&gt;"",SUM(INDEX(PaymentSchedule[INTEREST],1,1):PaymentSchedule[[#This Row],[INTEREST]]),"")</f>
        <v>122689.42476894366</v>
      </c>
    </row>
    <row r="348" spans="2:11" x14ac:dyDescent="0.2">
      <c r="B348" s="11">
        <f>IF(LoanIsGood,IF(ROW()-ROW(PaymentSchedule[[#Headers],[PMT NO]])&gt;ScheduledNumberOfPayments,"",ROW()-ROW(PaymentSchedule[[#Headers],[PMT NO]])),"")</f>
        <v>337</v>
      </c>
      <c r="C348" s="13">
        <f>IF(PaymentSchedule[[#This Row],[PMT NO]]&lt;&gt;"",EOMONTH(LoanStartDate,ROW(PaymentSchedule[[#This Row],[PMT NO]])-ROW(PaymentSchedule[[#Headers],[PMT NO]])-2)+DAY(LoanStartDate),"")</f>
        <v>53022</v>
      </c>
      <c r="D348" s="15">
        <f>IF(PaymentSchedule[[#This Row],[PMT NO]]&lt;&gt;"",IF(ROW()-ROW(PaymentSchedule[[#Headers],[BEGINNING BALANCE]])=1,LoanAmount,INDEX(PaymentSchedule[ENDING BALANCE],ROW()-ROW(PaymentSchedule[[#Headers],[BEGINNING BALANCE]])-1)),"")</f>
        <v>11840.973429908394</v>
      </c>
      <c r="E348" s="15">
        <f>IF(PaymentSchedule[[#This Row],[PMT NO]]&lt;&gt;"",ScheduledPayment,"")</f>
        <v>538.23943850903356</v>
      </c>
      <c r="F34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8" s="15">
        <f>IF(PaymentSchedule[[#This Row],[PMT NO]]&lt;&gt;"",PaymentSchedule[[#This Row],[TOTAL PAYMENT]]-PaymentSchedule[[#This Row],[INTEREST]],"")</f>
        <v>454.3658767138491</v>
      </c>
      <c r="I348" s="15">
        <f>IF(PaymentSchedule[[#This Row],[PMT NO]]&lt;&gt;"",PaymentSchedule[[#This Row],[BEGINNING BALANCE]]*(InterestRate/PaymentsPerYear),"")</f>
        <v>83.873561795184457</v>
      </c>
      <c r="J34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11386.607553194544</v>
      </c>
      <c r="K348" s="15">
        <f>IF(PaymentSchedule[[#This Row],[PMT NO]]&lt;&gt;"",SUM(INDEX(PaymentSchedule[INTEREST],1,1):PaymentSchedule[[#This Row],[INTEREST]]),"")</f>
        <v>122773.29833073885</v>
      </c>
    </row>
    <row r="349" spans="2:11" x14ac:dyDescent="0.2">
      <c r="B349" s="11">
        <f>IF(LoanIsGood,IF(ROW()-ROW(PaymentSchedule[[#Headers],[PMT NO]])&gt;ScheduledNumberOfPayments,"",ROW()-ROW(PaymentSchedule[[#Headers],[PMT NO]])),"")</f>
        <v>338</v>
      </c>
      <c r="C349" s="13">
        <f>IF(PaymentSchedule[[#This Row],[PMT NO]]&lt;&gt;"",EOMONTH(LoanStartDate,ROW(PaymentSchedule[[#This Row],[PMT NO]])-ROW(PaymentSchedule[[#Headers],[PMT NO]])-2)+DAY(LoanStartDate),"")</f>
        <v>53053</v>
      </c>
      <c r="D349" s="15">
        <f>IF(PaymentSchedule[[#This Row],[PMT NO]]&lt;&gt;"",IF(ROW()-ROW(PaymentSchedule[[#Headers],[BEGINNING BALANCE]])=1,LoanAmount,INDEX(PaymentSchedule[ENDING BALANCE],ROW()-ROW(PaymentSchedule[[#Headers],[BEGINNING BALANCE]])-1)),"")</f>
        <v>11386.607553194544</v>
      </c>
      <c r="E349" s="15">
        <f>IF(PaymentSchedule[[#This Row],[PMT NO]]&lt;&gt;"",ScheduledPayment,"")</f>
        <v>538.23943850903356</v>
      </c>
      <c r="F34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49" s="15">
        <f>IF(PaymentSchedule[[#This Row],[PMT NO]]&lt;&gt;"",PaymentSchedule[[#This Row],[TOTAL PAYMENT]]-PaymentSchedule[[#This Row],[INTEREST]],"")</f>
        <v>457.58430167390554</v>
      </c>
      <c r="I349" s="15">
        <f>IF(PaymentSchedule[[#This Row],[PMT NO]]&lt;&gt;"",PaymentSchedule[[#This Row],[BEGINNING BALANCE]]*(InterestRate/PaymentsPerYear),"")</f>
        <v>80.655136835128033</v>
      </c>
      <c r="J34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10929.023251520639</v>
      </c>
      <c r="K349" s="15">
        <f>IF(PaymentSchedule[[#This Row],[PMT NO]]&lt;&gt;"",SUM(INDEX(PaymentSchedule[INTEREST],1,1):PaymentSchedule[[#This Row],[INTEREST]]),"")</f>
        <v>122853.95346757397</v>
      </c>
    </row>
    <row r="350" spans="2:11" x14ac:dyDescent="0.2">
      <c r="B350" s="11">
        <f>IF(LoanIsGood,IF(ROW()-ROW(PaymentSchedule[[#Headers],[PMT NO]])&gt;ScheduledNumberOfPayments,"",ROW()-ROW(PaymentSchedule[[#Headers],[PMT NO]])),"")</f>
        <v>339</v>
      </c>
      <c r="C350" s="13">
        <f>IF(PaymentSchedule[[#This Row],[PMT NO]]&lt;&gt;"",EOMONTH(LoanStartDate,ROW(PaymentSchedule[[#This Row],[PMT NO]])-ROW(PaymentSchedule[[#Headers],[PMT NO]])-2)+DAY(LoanStartDate),"")</f>
        <v>53083</v>
      </c>
      <c r="D350" s="15">
        <f>IF(PaymentSchedule[[#This Row],[PMT NO]]&lt;&gt;"",IF(ROW()-ROW(PaymentSchedule[[#Headers],[BEGINNING BALANCE]])=1,LoanAmount,INDEX(PaymentSchedule[ENDING BALANCE],ROW()-ROW(PaymentSchedule[[#Headers],[BEGINNING BALANCE]])-1)),"")</f>
        <v>10929.023251520639</v>
      </c>
      <c r="E350" s="15">
        <f>IF(PaymentSchedule[[#This Row],[PMT NO]]&lt;&gt;"",ScheduledPayment,"")</f>
        <v>538.23943850903356</v>
      </c>
      <c r="F35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0" s="15">
        <f>IF(PaymentSchedule[[#This Row],[PMT NO]]&lt;&gt;"",PaymentSchedule[[#This Row],[TOTAL PAYMENT]]-PaymentSchedule[[#This Row],[INTEREST]],"")</f>
        <v>460.82552381076238</v>
      </c>
      <c r="I350" s="15">
        <f>IF(PaymentSchedule[[#This Row],[PMT NO]]&lt;&gt;"",PaymentSchedule[[#This Row],[BEGINNING BALANCE]]*(InterestRate/PaymentsPerYear),"")</f>
        <v>77.413914698271199</v>
      </c>
      <c r="J35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10468.197727709876</v>
      </c>
      <c r="K350" s="15">
        <f>IF(PaymentSchedule[[#This Row],[PMT NO]]&lt;&gt;"",SUM(INDEX(PaymentSchedule[INTEREST],1,1):PaymentSchedule[[#This Row],[INTEREST]]),"")</f>
        <v>122931.36738227225</v>
      </c>
    </row>
    <row r="351" spans="2:11" x14ac:dyDescent="0.2">
      <c r="B351" s="11">
        <f>IF(LoanIsGood,IF(ROW()-ROW(PaymentSchedule[[#Headers],[PMT NO]])&gt;ScheduledNumberOfPayments,"",ROW()-ROW(PaymentSchedule[[#Headers],[PMT NO]])),"")</f>
        <v>340</v>
      </c>
      <c r="C351" s="13">
        <f>IF(PaymentSchedule[[#This Row],[PMT NO]]&lt;&gt;"",EOMONTH(LoanStartDate,ROW(PaymentSchedule[[#This Row],[PMT NO]])-ROW(PaymentSchedule[[#Headers],[PMT NO]])-2)+DAY(LoanStartDate),"")</f>
        <v>53114</v>
      </c>
      <c r="D351" s="15">
        <f>IF(PaymentSchedule[[#This Row],[PMT NO]]&lt;&gt;"",IF(ROW()-ROW(PaymentSchedule[[#Headers],[BEGINNING BALANCE]])=1,LoanAmount,INDEX(PaymentSchedule[ENDING BALANCE],ROW()-ROW(PaymentSchedule[[#Headers],[BEGINNING BALANCE]])-1)),"")</f>
        <v>10468.197727709876</v>
      </c>
      <c r="E351" s="15">
        <f>IF(PaymentSchedule[[#This Row],[PMT NO]]&lt;&gt;"",ScheduledPayment,"")</f>
        <v>538.23943850903356</v>
      </c>
      <c r="F35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1" s="15">
        <f>IF(PaymentSchedule[[#This Row],[PMT NO]]&lt;&gt;"",PaymentSchedule[[#This Row],[TOTAL PAYMENT]]-PaymentSchedule[[#This Row],[INTEREST]],"")</f>
        <v>464.08970460442197</v>
      </c>
      <c r="I351" s="15">
        <f>IF(PaymentSchedule[[#This Row],[PMT NO]]&lt;&gt;"",PaymentSchedule[[#This Row],[BEGINNING BALANCE]]*(InterestRate/PaymentsPerYear),"")</f>
        <v>74.149733904611622</v>
      </c>
      <c r="J35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10004.108023105455</v>
      </c>
      <c r="K351" s="15">
        <f>IF(PaymentSchedule[[#This Row],[PMT NO]]&lt;&gt;"",SUM(INDEX(PaymentSchedule[INTEREST],1,1):PaymentSchedule[[#This Row],[INTEREST]]),"")</f>
        <v>123005.51711617687</v>
      </c>
    </row>
    <row r="352" spans="2:11" x14ac:dyDescent="0.2">
      <c r="B352" s="11">
        <f>IF(LoanIsGood,IF(ROW()-ROW(PaymentSchedule[[#Headers],[PMT NO]])&gt;ScheduledNumberOfPayments,"",ROW()-ROW(PaymentSchedule[[#Headers],[PMT NO]])),"")</f>
        <v>341</v>
      </c>
      <c r="C352" s="13">
        <f>IF(PaymentSchedule[[#This Row],[PMT NO]]&lt;&gt;"",EOMONTH(LoanStartDate,ROW(PaymentSchedule[[#This Row],[PMT NO]])-ROW(PaymentSchedule[[#Headers],[PMT NO]])-2)+DAY(LoanStartDate),"")</f>
        <v>53144</v>
      </c>
      <c r="D352" s="15">
        <f>IF(PaymentSchedule[[#This Row],[PMT NO]]&lt;&gt;"",IF(ROW()-ROW(PaymentSchedule[[#Headers],[BEGINNING BALANCE]])=1,LoanAmount,INDEX(PaymentSchedule[ENDING BALANCE],ROW()-ROW(PaymentSchedule[[#Headers],[BEGINNING BALANCE]])-1)),"")</f>
        <v>10004.108023105455</v>
      </c>
      <c r="E352" s="15">
        <f>IF(PaymentSchedule[[#This Row],[PMT NO]]&lt;&gt;"",ScheduledPayment,"")</f>
        <v>538.23943850903356</v>
      </c>
      <c r="F35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2" s="15">
        <f>IF(PaymentSchedule[[#This Row],[PMT NO]]&lt;&gt;"",PaymentSchedule[[#This Row],[TOTAL PAYMENT]]-PaymentSchedule[[#This Row],[INTEREST]],"")</f>
        <v>467.37700667870325</v>
      </c>
      <c r="I352" s="15">
        <f>IF(PaymentSchedule[[#This Row],[PMT NO]]&lt;&gt;"",PaymentSchedule[[#This Row],[BEGINNING BALANCE]]*(InterestRate/PaymentsPerYear),"")</f>
        <v>70.862431830330308</v>
      </c>
      <c r="J35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9536.731016426751</v>
      </c>
      <c r="K352" s="15">
        <f>IF(PaymentSchedule[[#This Row],[PMT NO]]&lt;&gt;"",SUM(INDEX(PaymentSchedule[INTEREST],1,1):PaymentSchedule[[#This Row],[INTEREST]]),"")</f>
        <v>123076.3795480072</v>
      </c>
    </row>
    <row r="353" spans="2:11" x14ac:dyDescent="0.2">
      <c r="B353" s="11">
        <f>IF(LoanIsGood,IF(ROW()-ROW(PaymentSchedule[[#Headers],[PMT NO]])&gt;ScheduledNumberOfPayments,"",ROW()-ROW(PaymentSchedule[[#Headers],[PMT NO]])),"")</f>
        <v>342</v>
      </c>
      <c r="C353" s="13">
        <f>IF(PaymentSchedule[[#This Row],[PMT NO]]&lt;&gt;"",EOMONTH(LoanStartDate,ROW(PaymentSchedule[[#This Row],[PMT NO]])-ROW(PaymentSchedule[[#Headers],[PMT NO]])-2)+DAY(LoanStartDate),"")</f>
        <v>53175</v>
      </c>
      <c r="D353" s="15">
        <f>IF(PaymentSchedule[[#This Row],[PMT NO]]&lt;&gt;"",IF(ROW()-ROW(PaymentSchedule[[#Headers],[BEGINNING BALANCE]])=1,LoanAmount,INDEX(PaymentSchedule[ENDING BALANCE],ROW()-ROW(PaymentSchedule[[#Headers],[BEGINNING BALANCE]])-1)),"")</f>
        <v>9536.731016426751</v>
      </c>
      <c r="E353" s="15">
        <f>IF(PaymentSchedule[[#This Row],[PMT NO]]&lt;&gt;"",ScheduledPayment,"")</f>
        <v>538.23943850903356</v>
      </c>
      <c r="F35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3" s="15">
        <f>IF(PaymentSchedule[[#This Row],[PMT NO]]&lt;&gt;"",PaymentSchedule[[#This Row],[TOTAL PAYMENT]]-PaymentSchedule[[#This Row],[INTEREST]],"")</f>
        <v>470.68759380934409</v>
      </c>
      <c r="I353" s="15">
        <f>IF(PaymentSchedule[[#This Row],[PMT NO]]&lt;&gt;"",PaymentSchedule[[#This Row],[BEGINNING BALANCE]]*(InterestRate/PaymentsPerYear),"")</f>
        <v>67.551844699689497</v>
      </c>
      <c r="J35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9066.0434226174075</v>
      </c>
      <c r="K353" s="15">
        <f>IF(PaymentSchedule[[#This Row],[PMT NO]]&lt;&gt;"",SUM(INDEX(PaymentSchedule[INTEREST],1,1):PaymentSchedule[[#This Row],[INTEREST]]),"")</f>
        <v>123143.93139270689</v>
      </c>
    </row>
    <row r="354" spans="2:11" x14ac:dyDescent="0.2">
      <c r="B354" s="11">
        <f>IF(LoanIsGood,IF(ROW()-ROW(PaymentSchedule[[#Headers],[PMT NO]])&gt;ScheduledNumberOfPayments,"",ROW()-ROW(PaymentSchedule[[#Headers],[PMT NO]])),"")</f>
        <v>343</v>
      </c>
      <c r="C354" s="13">
        <f>IF(PaymentSchedule[[#This Row],[PMT NO]]&lt;&gt;"",EOMONTH(LoanStartDate,ROW(PaymentSchedule[[#This Row],[PMT NO]])-ROW(PaymentSchedule[[#Headers],[PMT NO]])-2)+DAY(LoanStartDate),"")</f>
        <v>53206</v>
      </c>
      <c r="D354" s="15">
        <f>IF(PaymentSchedule[[#This Row],[PMT NO]]&lt;&gt;"",IF(ROW()-ROW(PaymentSchedule[[#Headers],[BEGINNING BALANCE]])=1,LoanAmount,INDEX(PaymentSchedule[ENDING BALANCE],ROW()-ROW(PaymentSchedule[[#Headers],[BEGINNING BALANCE]])-1)),"")</f>
        <v>9066.0434226174075</v>
      </c>
      <c r="E354" s="15">
        <f>IF(PaymentSchedule[[#This Row],[PMT NO]]&lt;&gt;"",ScheduledPayment,"")</f>
        <v>538.23943850903356</v>
      </c>
      <c r="F35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4" s="15">
        <f>IF(PaymentSchedule[[#This Row],[PMT NO]]&lt;&gt;"",PaymentSchedule[[#This Row],[TOTAL PAYMENT]]-PaymentSchedule[[#This Row],[INTEREST]],"")</f>
        <v>474.02163093216024</v>
      </c>
      <c r="I354" s="15">
        <f>IF(PaymentSchedule[[#This Row],[PMT NO]]&lt;&gt;"",PaymentSchedule[[#This Row],[BEGINNING BALANCE]]*(InterestRate/PaymentsPerYear),"")</f>
        <v>64.217807576873312</v>
      </c>
      <c r="J35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8592.0217916852471</v>
      </c>
      <c r="K354" s="15">
        <f>IF(PaymentSchedule[[#This Row],[PMT NO]]&lt;&gt;"",SUM(INDEX(PaymentSchedule[INTEREST],1,1):PaymentSchedule[[#This Row],[INTEREST]]),"")</f>
        <v>123208.14920028376</v>
      </c>
    </row>
    <row r="355" spans="2:11" x14ac:dyDescent="0.2">
      <c r="B355" s="11">
        <f>IF(LoanIsGood,IF(ROW()-ROW(PaymentSchedule[[#Headers],[PMT NO]])&gt;ScheduledNumberOfPayments,"",ROW()-ROW(PaymentSchedule[[#Headers],[PMT NO]])),"")</f>
        <v>344</v>
      </c>
      <c r="C355" s="13">
        <f>IF(PaymentSchedule[[#This Row],[PMT NO]]&lt;&gt;"",EOMONTH(LoanStartDate,ROW(PaymentSchedule[[#This Row],[PMT NO]])-ROW(PaymentSchedule[[#Headers],[PMT NO]])-2)+DAY(LoanStartDate),"")</f>
        <v>53236</v>
      </c>
      <c r="D355" s="15">
        <f>IF(PaymentSchedule[[#This Row],[PMT NO]]&lt;&gt;"",IF(ROW()-ROW(PaymentSchedule[[#Headers],[BEGINNING BALANCE]])=1,LoanAmount,INDEX(PaymentSchedule[ENDING BALANCE],ROW()-ROW(PaymentSchedule[[#Headers],[BEGINNING BALANCE]])-1)),"")</f>
        <v>8592.0217916852471</v>
      </c>
      <c r="E355" s="15">
        <f>IF(PaymentSchedule[[#This Row],[PMT NO]]&lt;&gt;"",ScheduledPayment,"")</f>
        <v>538.23943850903356</v>
      </c>
      <c r="F35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5" s="15">
        <f>IF(PaymentSchedule[[#This Row],[PMT NO]]&lt;&gt;"",PaymentSchedule[[#This Row],[TOTAL PAYMENT]]-PaymentSchedule[[#This Row],[INTEREST]],"")</f>
        <v>477.37928415126305</v>
      </c>
      <c r="I355" s="15">
        <f>IF(PaymentSchedule[[#This Row],[PMT NO]]&lt;&gt;"",PaymentSchedule[[#This Row],[BEGINNING BALANCE]]*(InterestRate/PaymentsPerYear),"")</f>
        <v>60.860154357770504</v>
      </c>
      <c r="J35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8114.6425075339839</v>
      </c>
      <c r="K355" s="15">
        <f>IF(PaymentSchedule[[#This Row],[PMT NO]]&lt;&gt;"",SUM(INDEX(PaymentSchedule[INTEREST],1,1):PaymentSchedule[[#This Row],[INTEREST]]),"")</f>
        <v>123269.00935464153</v>
      </c>
    </row>
    <row r="356" spans="2:11" x14ac:dyDescent="0.2">
      <c r="B356" s="11">
        <f>IF(LoanIsGood,IF(ROW()-ROW(PaymentSchedule[[#Headers],[PMT NO]])&gt;ScheduledNumberOfPayments,"",ROW()-ROW(PaymentSchedule[[#Headers],[PMT NO]])),"")</f>
        <v>345</v>
      </c>
      <c r="C356" s="13">
        <f>IF(PaymentSchedule[[#This Row],[PMT NO]]&lt;&gt;"",EOMONTH(LoanStartDate,ROW(PaymentSchedule[[#This Row],[PMT NO]])-ROW(PaymentSchedule[[#Headers],[PMT NO]])-2)+DAY(LoanStartDate),"")</f>
        <v>53267</v>
      </c>
      <c r="D356" s="15">
        <f>IF(PaymentSchedule[[#This Row],[PMT NO]]&lt;&gt;"",IF(ROW()-ROW(PaymentSchedule[[#Headers],[BEGINNING BALANCE]])=1,LoanAmount,INDEX(PaymentSchedule[ENDING BALANCE],ROW()-ROW(PaymentSchedule[[#Headers],[BEGINNING BALANCE]])-1)),"")</f>
        <v>8114.6425075339839</v>
      </c>
      <c r="E356" s="15">
        <f>IF(PaymentSchedule[[#This Row],[PMT NO]]&lt;&gt;"",ScheduledPayment,"")</f>
        <v>538.23943850903356</v>
      </c>
      <c r="F35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6" s="15">
        <f>IF(PaymentSchedule[[#This Row],[PMT NO]]&lt;&gt;"",PaymentSchedule[[#This Row],[TOTAL PAYMENT]]-PaymentSchedule[[#This Row],[INTEREST]],"")</f>
        <v>480.76072074733452</v>
      </c>
      <c r="I356" s="15">
        <f>IF(PaymentSchedule[[#This Row],[PMT NO]]&lt;&gt;"",PaymentSchedule[[#This Row],[BEGINNING BALANCE]]*(InterestRate/PaymentsPerYear),"")</f>
        <v>57.478717761699059</v>
      </c>
      <c r="J35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7633.8817867866492</v>
      </c>
      <c r="K356" s="15">
        <f>IF(PaymentSchedule[[#This Row],[PMT NO]]&lt;&gt;"",SUM(INDEX(PaymentSchedule[INTEREST],1,1):PaymentSchedule[[#This Row],[INTEREST]]),"")</f>
        <v>123326.48807240323</v>
      </c>
    </row>
    <row r="357" spans="2:11" x14ac:dyDescent="0.2">
      <c r="B357" s="11">
        <f>IF(LoanIsGood,IF(ROW()-ROW(PaymentSchedule[[#Headers],[PMT NO]])&gt;ScheduledNumberOfPayments,"",ROW()-ROW(PaymentSchedule[[#Headers],[PMT NO]])),"")</f>
        <v>346</v>
      </c>
      <c r="C357" s="13">
        <f>IF(PaymentSchedule[[#This Row],[PMT NO]]&lt;&gt;"",EOMONTH(LoanStartDate,ROW(PaymentSchedule[[#This Row],[PMT NO]])-ROW(PaymentSchedule[[#Headers],[PMT NO]])-2)+DAY(LoanStartDate),"")</f>
        <v>53297</v>
      </c>
      <c r="D357" s="15">
        <f>IF(PaymentSchedule[[#This Row],[PMT NO]]&lt;&gt;"",IF(ROW()-ROW(PaymentSchedule[[#Headers],[BEGINNING BALANCE]])=1,LoanAmount,INDEX(PaymentSchedule[ENDING BALANCE],ROW()-ROW(PaymentSchedule[[#Headers],[BEGINNING BALANCE]])-1)),"")</f>
        <v>7633.8817867866492</v>
      </c>
      <c r="E357" s="15">
        <f>IF(PaymentSchedule[[#This Row],[PMT NO]]&lt;&gt;"",ScheduledPayment,"")</f>
        <v>538.23943850903356</v>
      </c>
      <c r="F35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7" s="15">
        <f>IF(PaymentSchedule[[#This Row],[PMT NO]]&lt;&gt;"",PaymentSchedule[[#This Row],[TOTAL PAYMENT]]-PaymentSchedule[[#This Row],[INTEREST]],"")</f>
        <v>484.16610918596143</v>
      </c>
      <c r="I357" s="15">
        <f>IF(PaymentSchedule[[#This Row],[PMT NO]]&lt;&gt;"",PaymentSchedule[[#This Row],[BEGINNING BALANCE]]*(InterestRate/PaymentsPerYear),"")</f>
        <v>54.073329323072102</v>
      </c>
      <c r="J35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7149.7156776006877</v>
      </c>
      <c r="K357" s="15">
        <f>IF(PaymentSchedule[[#This Row],[PMT NO]]&lt;&gt;"",SUM(INDEX(PaymentSchedule[INTEREST],1,1):PaymentSchedule[[#This Row],[INTEREST]]),"")</f>
        <v>123380.5614017263</v>
      </c>
    </row>
    <row r="358" spans="2:11" x14ac:dyDescent="0.2">
      <c r="B358" s="11">
        <f>IF(LoanIsGood,IF(ROW()-ROW(PaymentSchedule[[#Headers],[PMT NO]])&gt;ScheduledNumberOfPayments,"",ROW()-ROW(PaymentSchedule[[#Headers],[PMT NO]])),"")</f>
        <v>347</v>
      </c>
      <c r="C358" s="13">
        <f>IF(PaymentSchedule[[#This Row],[PMT NO]]&lt;&gt;"",EOMONTH(LoanStartDate,ROW(PaymentSchedule[[#This Row],[PMT NO]])-ROW(PaymentSchedule[[#Headers],[PMT NO]])-2)+DAY(LoanStartDate),"")</f>
        <v>53328</v>
      </c>
      <c r="D358" s="15">
        <f>IF(PaymentSchedule[[#This Row],[PMT NO]]&lt;&gt;"",IF(ROW()-ROW(PaymentSchedule[[#Headers],[BEGINNING BALANCE]])=1,LoanAmount,INDEX(PaymentSchedule[ENDING BALANCE],ROW()-ROW(PaymentSchedule[[#Headers],[BEGINNING BALANCE]])-1)),"")</f>
        <v>7149.7156776006877</v>
      </c>
      <c r="E358" s="15">
        <f>IF(PaymentSchedule[[#This Row],[PMT NO]]&lt;&gt;"",ScheduledPayment,"")</f>
        <v>538.23943850903356</v>
      </c>
      <c r="F35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8" s="15">
        <f>IF(PaymentSchedule[[#This Row],[PMT NO]]&lt;&gt;"",PaymentSchedule[[#This Row],[TOTAL PAYMENT]]-PaymentSchedule[[#This Row],[INTEREST]],"")</f>
        <v>487.59561912602868</v>
      </c>
      <c r="I358" s="15">
        <f>IF(PaymentSchedule[[#This Row],[PMT NO]]&lt;&gt;"",PaymentSchedule[[#This Row],[BEGINNING BALANCE]]*(InterestRate/PaymentsPerYear),"")</f>
        <v>50.643819383004875</v>
      </c>
      <c r="J35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6662.1200584746593</v>
      </c>
      <c r="K358" s="15">
        <f>IF(PaymentSchedule[[#This Row],[PMT NO]]&lt;&gt;"",SUM(INDEX(PaymentSchedule[INTEREST],1,1):PaymentSchedule[[#This Row],[INTEREST]]),"")</f>
        <v>123431.20522110931</v>
      </c>
    </row>
    <row r="359" spans="2:11" x14ac:dyDescent="0.2">
      <c r="B359" s="11">
        <f>IF(LoanIsGood,IF(ROW()-ROW(PaymentSchedule[[#Headers],[PMT NO]])&gt;ScheduledNumberOfPayments,"",ROW()-ROW(PaymentSchedule[[#Headers],[PMT NO]])),"")</f>
        <v>348</v>
      </c>
      <c r="C359" s="13">
        <f>IF(PaymentSchedule[[#This Row],[PMT NO]]&lt;&gt;"",EOMONTH(LoanStartDate,ROW(PaymentSchedule[[#This Row],[PMT NO]])-ROW(PaymentSchedule[[#Headers],[PMT NO]])-2)+DAY(LoanStartDate),"")</f>
        <v>53359</v>
      </c>
      <c r="D359" s="15">
        <f>IF(PaymentSchedule[[#This Row],[PMT NO]]&lt;&gt;"",IF(ROW()-ROW(PaymentSchedule[[#Headers],[BEGINNING BALANCE]])=1,LoanAmount,INDEX(PaymentSchedule[ENDING BALANCE],ROW()-ROW(PaymentSchedule[[#Headers],[BEGINNING BALANCE]])-1)),"")</f>
        <v>6662.1200584746593</v>
      </c>
      <c r="E359" s="15">
        <f>IF(PaymentSchedule[[#This Row],[PMT NO]]&lt;&gt;"",ScheduledPayment,"")</f>
        <v>538.23943850903356</v>
      </c>
      <c r="F35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59" s="15">
        <f>IF(PaymentSchedule[[#This Row],[PMT NO]]&lt;&gt;"",PaymentSchedule[[#This Row],[TOTAL PAYMENT]]-PaymentSchedule[[#This Row],[INTEREST]],"")</f>
        <v>491.0494214281714</v>
      </c>
      <c r="I359" s="15">
        <f>IF(PaymentSchedule[[#This Row],[PMT NO]]&lt;&gt;"",PaymentSchedule[[#This Row],[BEGINNING BALANCE]]*(InterestRate/PaymentsPerYear),"")</f>
        <v>47.190017080862177</v>
      </c>
      <c r="J35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6171.0706370464877</v>
      </c>
      <c r="K359" s="15">
        <f>IF(PaymentSchedule[[#This Row],[PMT NO]]&lt;&gt;"",SUM(INDEX(PaymentSchedule[INTEREST],1,1):PaymentSchedule[[#This Row],[INTEREST]]),"")</f>
        <v>123478.39523819018</v>
      </c>
    </row>
    <row r="360" spans="2:11" x14ac:dyDescent="0.2">
      <c r="B360" s="11">
        <f>IF(LoanIsGood,IF(ROW()-ROW(PaymentSchedule[[#Headers],[PMT NO]])&gt;ScheduledNumberOfPayments,"",ROW()-ROW(PaymentSchedule[[#Headers],[PMT NO]])),"")</f>
        <v>349</v>
      </c>
      <c r="C360" s="13">
        <f>IF(PaymentSchedule[[#This Row],[PMT NO]]&lt;&gt;"",EOMONTH(LoanStartDate,ROW(PaymentSchedule[[#This Row],[PMT NO]])-ROW(PaymentSchedule[[#Headers],[PMT NO]])-2)+DAY(LoanStartDate),"")</f>
        <v>53387</v>
      </c>
      <c r="D360" s="15">
        <f>IF(PaymentSchedule[[#This Row],[PMT NO]]&lt;&gt;"",IF(ROW()-ROW(PaymentSchedule[[#Headers],[BEGINNING BALANCE]])=1,LoanAmount,INDEX(PaymentSchedule[ENDING BALANCE],ROW()-ROW(PaymentSchedule[[#Headers],[BEGINNING BALANCE]])-1)),"")</f>
        <v>6171.0706370464877</v>
      </c>
      <c r="E360" s="15">
        <f>IF(PaymentSchedule[[#This Row],[PMT NO]]&lt;&gt;"",ScheduledPayment,"")</f>
        <v>538.23943850903356</v>
      </c>
      <c r="F36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0" s="15">
        <f>IF(PaymentSchedule[[#This Row],[PMT NO]]&lt;&gt;"",PaymentSchedule[[#This Row],[TOTAL PAYMENT]]-PaymentSchedule[[#This Row],[INTEREST]],"")</f>
        <v>494.52768816328762</v>
      </c>
      <c r="I360" s="15">
        <f>IF(PaymentSchedule[[#This Row],[PMT NO]]&lt;&gt;"",PaymentSchedule[[#This Row],[BEGINNING BALANCE]]*(InterestRate/PaymentsPerYear),"")</f>
        <v>43.711750345745955</v>
      </c>
      <c r="J36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5676.5429488831996</v>
      </c>
      <c r="K360" s="15">
        <f>IF(PaymentSchedule[[#This Row],[PMT NO]]&lt;&gt;"",SUM(INDEX(PaymentSchedule[INTEREST],1,1):PaymentSchedule[[#This Row],[INTEREST]]),"")</f>
        <v>123522.10698853592</v>
      </c>
    </row>
    <row r="361" spans="2:11" x14ac:dyDescent="0.2">
      <c r="B361" s="11">
        <f>IF(LoanIsGood,IF(ROW()-ROW(PaymentSchedule[[#Headers],[PMT NO]])&gt;ScheduledNumberOfPayments,"",ROW()-ROW(PaymentSchedule[[#Headers],[PMT NO]])),"")</f>
        <v>350</v>
      </c>
      <c r="C361" s="13">
        <f>IF(PaymentSchedule[[#This Row],[PMT NO]]&lt;&gt;"",EOMONTH(LoanStartDate,ROW(PaymentSchedule[[#This Row],[PMT NO]])-ROW(PaymentSchedule[[#Headers],[PMT NO]])-2)+DAY(LoanStartDate),"")</f>
        <v>53418</v>
      </c>
      <c r="D361" s="15">
        <f>IF(PaymentSchedule[[#This Row],[PMT NO]]&lt;&gt;"",IF(ROW()-ROW(PaymentSchedule[[#Headers],[BEGINNING BALANCE]])=1,LoanAmount,INDEX(PaymentSchedule[ENDING BALANCE],ROW()-ROW(PaymentSchedule[[#Headers],[BEGINNING BALANCE]])-1)),"")</f>
        <v>5676.5429488831996</v>
      </c>
      <c r="E361" s="15">
        <f>IF(PaymentSchedule[[#This Row],[PMT NO]]&lt;&gt;"",ScheduledPayment,"")</f>
        <v>538.23943850903356</v>
      </c>
      <c r="F36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1" s="15">
        <f>IF(PaymentSchedule[[#This Row],[PMT NO]]&lt;&gt;"",PaymentSchedule[[#This Row],[TOTAL PAYMENT]]-PaymentSchedule[[#This Row],[INTEREST]],"")</f>
        <v>498.03059262111088</v>
      </c>
      <c r="I361" s="15">
        <f>IF(PaymentSchedule[[#This Row],[PMT NO]]&lt;&gt;"",PaymentSchedule[[#This Row],[BEGINNING BALANCE]]*(InterestRate/PaymentsPerYear),"")</f>
        <v>40.208845887922664</v>
      </c>
      <c r="J36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5178.5123562620884</v>
      </c>
      <c r="K361" s="15">
        <f>IF(PaymentSchedule[[#This Row],[PMT NO]]&lt;&gt;"",SUM(INDEX(PaymentSchedule[INTEREST],1,1):PaymentSchedule[[#This Row],[INTEREST]]),"")</f>
        <v>123562.31583442385</v>
      </c>
    </row>
    <row r="362" spans="2:11" x14ac:dyDescent="0.2">
      <c r="B362" s="11">
        <f>IF(LoanIsGood,IF(ROW()-ROW(PaymentSchedule[[#Headers],[PMT NO]])&gt;ScheduledNumberOfPayments,"",ROW()-ROW(PaymentSchedule[[#Headers],[PMT NO]])),"")</f>
        <v>351</v>
      </c>
      <c r="C362" s="13">
        <f>IF(PaymentSchedule[[#This Row],[PMT NO]]&lt;&gt;"",EOMONTH(LoanStartDate,ROW(PaymentSchedule[[#This Row],[PMT NO]])-ROW(PaymentSchedule[[#Headers],[PMT NO]])-2)+DAY(LoanStartDate),"")</f>
        <v>53448</v>
      </c>
      <c r="D362" s="15">
        <f>IF(PaymentSchedule[[#This Row],[PMT NO]]&lt;&gt;"",IF(ROW()-ROW(PaymentSchedule[[#Headers],[BEGINNING BALANCE]])=1,LoanAmount,INDEX(PaymentSchedule[ENDING BALANCE],ROW()-ROW(PaymentSchedule[[#Headers],[BEGINNING BALANCE]])-1)),"")</f>
        <v>5178.5123562620884</v>
      </c>
      <c r="E362" s="15">
        <f>IF(PaymentSchedule[[#This Row],[PMT NO]]&lt;&gt;"",ScheduledPayment,"")</f>
        <v>538.23943850903356</v>
      </c>
      <c r="F36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2" s="15">
        <f>IF(PaymentSchedule[[#This Row],[PMT NO]]&lt;&gt;"",PaymentSchedule[[#This Row],[TOTAL PAYMENT]]-PaymentSchedule[[#This Row],[INTEREST]],"")</f>
        <v>501.55830931884378</v>
      </c>
      <c r="I362" s="15">
        <f>IF(PaymentSchedule[[#This Row],[PMT NO]]&lt;&gt;"",PaymentSchedule[[#This Row],[BEGINNING BALANCE]]*(InterestRate/PaymentsPerYear),"")</f>
        <v>36.681129190189793</v>
      </c>
      <c r="J36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4676.954046943245</v>
      </c>
      <c r="K362" s="15">
        <f>IF(PaymentSchedule[[#This Row],[PMT NO]]&lt;&gt;"",SUM(INDEX(PaymentSchedule[INTEREST],1,1):PaymentSchedule[[#This Row],[INTEREST]]),"")</f>
        <v>123598.99696361403</v>
      </c>
    </row>
    <row r="363" spans="2:11" x14ac:dyDescent="0.2">
      <c r="B363" s="11">
        <f>IF(LoanIsGood,IF(ROW()-ROW(PaymentSchedule[[#Headers],[PMT NO]])&gt;ScheduledNumberOfPayments,"",ROW()-ROW(PaymentSchedule[[#Headers],[PMT NO]])),"")</f>
        <v>352</v>
      </c>
      <c r="C363" s="13">
        <f>IF(PaymentSchedule[[#This Row],[PMT NO]]&lt;&gt;"",EOMONTH(LoanStartDate,ROW(PaymentSchedule[[#This Row],[PMT NO]])-ROW(PaymentSchedule[[#Headers],[PMT NO]])-2)+DAY(LoanStartDate),"")</f>
        <v>53479</v>
      </c>
      <c r="D363" s="15">
        <f>IF(PaymentSchedule[[#This Row],[PMT NO]]&lt;&gt;"",IF(ROW()-ROW(PaymentSchedule[[#Headers],[BEGINNING BALANCE]])=1,LoanAmount,INDEX(PaymentSchedule[ENDING BALANCE],ROW()-ROW(PaymentSchedule[[#Headers],[BEGINNING BALANCE]])-1)),"")</f>
        <v>4676.954046943245</v>
      </c>
      <c r="E363" s="15">
        <f>IF(PaymentSchedule[[#This Row],[PMT NO]]&lt;&gt;"",ScheduledPayment,"")</f>
        <v>538.23943850903356</v>
      </c>
      <c r="F36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3" s="15">
        <f>IF(PaymentSchedule[[#This Row],[PMT NO]]&lt;&gt;"",PaymentSchedule[[#This Row],[TOTAL PAYMENT]]-PaymentSchedule[[#This Row],[INTEREST]],"")</f>
        <v>505.11101400985223</v>
      </c>
      <c r="I363" s="15">
        <f>IF(PaymentSchedule[[#This Row],[PMT NO]]&lt;&gt;"",PaymentSchedule[[#This Row],[BEGINNING BALANCE]]*(InterestRate/PaymentsPerYear),"")</f>
        <v>33.128424499181321</v>
      </c>
      <c r="J36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4171.8430329333924</v>
      </c>
      <c r="K363" s="15">
        <f>IF(PaymentSchedule[[#This Row],[PMT NO]]&lt;&gt;"",SUM(INDEX(PaymentSchedule[INTEREST],1,1):PaymentSchedule[[#This Row],[INTEREST]]),"")</f>
        <v>123632.12538811321</v>
      </c>
    </row>
    <row r="364" spans="2:11" x14ac:dyDescent="0.2">
      <c r="B364" s="11">
        <f>IF(LoanIsGood,IF(ROW()-ROW(PaymentSchedule[[#Headers],[PMT NO]])&gt;ScheduledNumberOfPayments,"",ROW()-ROW(PaymentSchedule[[#Headers],[PMT NO]])),"")</f>
        <v>353</v>
      </c>
      <c r="C364" s="13">
        <f>IF(PaymentSchedule[[#This Row],[PMT NO]]&lt;&gt;"",EOMONTH(LoanStartDate,ROW(PaymentSchedule[[#This Row],[PMT NO]])-ROW(PaymentSchedule[[#Headers],[PMT NO]])-2)+DAY(LoanStartDate),"")</f>
        <v>53509</v>
      </c>
      <c r="D364" s="15">
        <f>IF(PaymentSchedule[[#This Row],[PMT NO]]&lt;&gt;"",IF(ROW()-ROW(PaymentSchedule[[#Headers],[BEGINNING BALANCE]])=1,LoanAmount,INDEX(PaymentSchedule[ENDING BALANCE],ROW()-ROW(PaymentSchedule[[#Headers],[BEGINNING BALANCE]])-1)),"")</f>
        <v>4171.8430329333924</v>
      </c>
      <c r="E364" s="15">
        <f>IF(PaymentSchedule[[#This Row],[PMT NO]]&lt;&gt;"",ScheduledPayment,"")</f>
        <v>538.23943850903356</v>
      </c>
      <c r="F36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4" s="15">
        <f>IF(PaymentSchedule[[#This Row],[PMT NO]]&lt;&gt;"",PaymentSchedule[[#This Row],[TOTAL PAYMENT]]-PaymentSchedule[[#This Row],[INTEREST]],"")</f>
        <v>508.68888369242205</v>
      </c>
      <c r="I364" s="15">
        <f>IF(PaymentSchedule[[#This Row],[PMT NO]]&lt;&gt;"",PaymentSchedule[[#This Row],[BEGINNING BALANCE]]*(InterestRate/PaymentsPerYear),"")</f>
        <v>29.55055481661153</v>
      </c>
      <c r="J36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3663.1541492409701</v>
      </c>
      <c r="K364" s="15">
        <f>IF(PaymentSchedule[[#This Row],[PMT NO]]&lt;&gt;"",SUM(INDEX(PaymentSchedule[INTEREST],1,1):PaymentSchedule[[#This Row],[INTEREST]]),"")</f>
        <v>123661.67594292983</v>
      </c>
    </row>
    <row r="365" spans="2:11" x14ac:dyDescent="0.2">
      <c r="B365" s="11">
        <f>IF(LoanIsGood,IF(ROW()-ROW(PaymentSchedule[[#Headers],[PMT NO]])&gt;ScheduledNumberOfPayments,"",ROW()-ROW(PaymentSchedule[[#Headers],[PMT NO]])),"")</f>
        <v>354</v>
      </c>
      <c r="C365" s="13">
        <f>IF(PaymentSchedule[[#This Row],[PMT NO]]&lt;&gt;"",EOMONTH(LoanStartDate,ROW(PaymentSchedule[[#This Row],[PMT NO]])-ROW(PaymentSchedule[[#Headers],[PMT NO]])-2)+DAY(LoanStartDate),"")</f>
        <v>53540</v>
      </c>
      <c r="D365" s="15">
        <f>IF(PaymentSchedule[[#This Row],[PMT NO]]&lt;&gt;"",IF(ROW()-ROW(PaymentSchedule[[#Headers],[BEGINNING BALANCE]])=1,LoanAmount,INDEX(PaymentSchedule[ENDING BALANCE],ROW()-ROW(PaymentSchedule[[#Headers],[BEGINNING BALANCE]])-1)),"")</f>
        <v>3663.1541492409701</v>
      </c>
      <c r="E365" s="15">
        <f>IF(PaymentSchedule[[#This Row],[PMT NO]]&lt;&gt;"",ScheduledPayment,"")</f>
        <v>538.23943850903356</v>
      </c>
      <c r="F36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5" s="15">
        <f>IF(PaymentSchedule[[#This Row],[PMT NO]]&lt;&gt;"",PaymentSchedule[[#This Row],[TOTAL PAYMENT]]-PaymentSchedule[[#This Row],[INTEREST]],"")</f>
        <v>512.29209661857669</v>
      </c>
      <c r="I365" s="15">
        <f>IF(PaymentSchedule[[#This Row],[PMT NO]]&lt;&gt;"",PaymentSchedule[[#This Row],[BEGINNING BALANCE]]*(InterestRate/PaymentsPerYear),"")</f>
        <v>25.947341890456872</v>
      </c>
      <c r="J36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3150.8620526223935</v>
      </c>
      <c r="K365" s="15">
        <f>IF(PaymentSchedule[[#This Row],[PMT NO]]&lt;&gt;"",SUM(INDEX(PaymentSchedule[INTEREST],1,1):PaymentSchedule[[#This Row],[INTEREST]]),"")</f>
        <v>123687.62328482028</v>
      </c>
    </row>
    <row r="366" spans="2:11" x14ac:dyDescent="0.2">
      <c r="B366" s="11">
        <f>IF(LoanIsGood,IF(ROW()-ROW(PaymentSchedule[[#Headers],[PMT NO]])&gt;ScheduledNumberOfPayments,"",ROW()-ROW(PaymentSchedule[[#Headers],[PMT NO]])),"")</f>
        <v>355</v>
      </c>
      <c r="C366" s="13">
        <f>IF(PaymentSchedule[[#This Row],[PMT NO]]&lt;&gt;"",EOMONTH(LoanStartDate,ROW(PaymentSchedule[[#This Row],[PMT NO]])-ROW(PaymentSchedule[[#Headers],[PMT NO]])-2)+DAY(LoanStartDate),"")</f>
        <v>53571</v>
      </c>
      <c r="D366" s="15">
        <f>IF(PaymentSchedule[[#This Row],[PMT NO]]&lt;&gt;"",IF(ROW()-ROW(PaymentSchedule[[#Headers],[BEGINNING BALANCE]])=1,LoanAmount,INDEX(PaymentSchedule[ENDING BALANCE],ROW()-ROW(PaymentSchedule[[#Headers],[BEGINNING BALANCE]])-1)),"")</f>
        <v>3150.8620526223935</v>
      </c>
      <c r="E366" s="15">
        <f>IF(PaymentSchedule[[#This Row],[PMT NO]]&lt;&gt;"",ScheduledPayment,"")</f>
        <v>538.23943850903356</v>
      </c>
      <c r="F36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6" s="15">
        <f>IF(PaymentSchedule[[#This Row],[PMT NO]]&lt;&gt;"",PaymentSchedule[[#This Row],[TOTAL PAYMENT]]-PaymentSchedule[[#This Row],[INTEREST]],"")</f>
        <v>515.92083230295827</v>
      </c>
      <c r="I366" s="15">
        <f>IF(PaymentSchedule[[#This Row],[PMT NO]]&lt;&gt;"",PaymentSchedule[[#This Row],[BEGINNING BALANCE]]*(InterestRate/PaymentsPerYear),"")</f>
        <v>22.318606206075291</v>
      </c>
      <c r="J36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2634.9412203194352</v>
      </c>
      <c r="K366" s="15">
        <f>IF(PaymentSchedule[[#This Row],[PMT NO]]&lt;&gt;"",SUM(INDEX(PaymentSchedule[INTEREST],1,1):PaymentSchedule[[#This Row],[INTEREST]]),"")</f>
        <v>123709.94189102635</v>
      </c>
    </row>
    <row r="367" spans="2:11" x14ac:dyDescent="0.2">
      <c r="B367" s="11">
        <f>IF(LoanIsGood,IF(ROW()-ROW(PaymentSchedule[[#Headers],[PMT NO]])&gt;ScheduledNumberOfPayments,"",ROW()-ROW(PaymentSchedule[[#Headers],[PMT NO]])),"")</f>
        <v>356</v>
      </c>
      <c r="C367" s="13">
        <f>IF(PaymentSchedule[[#This Row],[PMT NO]]&lt;&gt;"",EOMONTH(LoanStartDate,ROW(PaymentSchedule[[#This Row],[PMT NO]])-ROW(PaymentSchedule[[#Headers],[PMT NO]])-2)+DAY(LoanStartDate),"")</f>
        <v>53601</v>
      </c>
      <c r="D367" s="15">
        <f>IF(PaymentSchedule[[#This Row],[PMT NO]]&lt;&gt;"",IF(ROW()-ROW(PaymentSchedule[[#Headers],[BEGINNING BALANCE]])=1,LoanAmount,INDEX(PaymentSchedule[ENDING BALANCE],ROW()-ROW(PaymentSchedule[[#Headers],[BEGINNING BALANCE]])-1)),"")</f>
        <v>2634.9412203194352</v>
      </c>
      <c r="E367" s="15">
        <f>IF(PaymentSchedule[[#This Row],[PMT NO]]&lt;&gt;"",ScheduledPayment,"")</f>
        <v>538.23943850903356</v>
      </c>
      <c r="F36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7" s="15">
        <f>IF(PaymentSchedule[[#This Row],[PMT NO]]&lt;&gt;"",PaymentSchedule[[#This Row],[TOTAL PAYMENT]]-PaymentSchedule[[#This Row],[INTEREST]],"")</f>
        <v>519.57527153177091</v>
      </c>
      <c r="I367" s="15">
        <f>IF(PaymentSchedule[[#This Row],[PMT NO]]&lt;&gt;"",PaymentSchedule[[#This Row],[BEGINNING BALANCE]]*(InterestRate/PaymentsPerYear),"")</f>
        <v>18.664166977262667</v>
      </c>
      <c r="J36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2115.3659487876644</v>
      </c>
      <c r="K367" s="15">
        <f>IF(PaymentSchedule[[#This Row],[PMT NO]]&lt;&gt;"",SUM(INDEX(PaymentSchedule[INTEREST],1,1):PaymentSchedule[[#This Row],[INTEREST]]),"")</f>
        <v>123728.60605800361</v>
      </c>
    </row>
    <row r="368" spans="2:11" x14ac:dyDescent="0.2">
      <c r="B368" s="11">
        <f>IF(LoanIsGood,IF(ROW()-ROW(PaymentSchedule[[#Headers],[PMT NO]])&gt;ScheduledNumberOfPayments,"",ROW()-ROW(PaymentSchedule[[#Headers],[PMT NO]])),"")</f>
        <v>357</v>
      </c>
      <c r="C368" s="13">
        <f>IF(PaymentSchedule[[#This Row],[PMT NO]]&lt;&gt;"",EOMONTH(LoanStartDate,ROW(PaymentSchedule[[#This Row],[PMT NO]])-ROW(PaymentSchedule[[#Headers],[PMT NO]])-2)+DAY(LoanStartDate),"")</f>
        <v>53632</v>
      </c>
      <c r="D368" s="15">
        <f>IF(PaymentSchedule[[#This Row],[PMT NO]]&lt;&gt;"",IF(ROW()-ROW(PaymentSchedule[[#Headers],[BEGINNING BALANCE]])=1,LoanAmount,INDEX(PaymentSchedule[ENDING BALANCE],ROW()-ROW(PaymentSchedule[[#Headers],[BEGINNING BALANCE]])-1)),"")</f>
        <v>2115.3659487876644</v>
      </c>
      <c r="E368" s="15">
        <f>IF(PaymentSchedule[[#This Row],[PMT NO]]&lt;&gt;"",ScheduledPayment,"")</f>
        <v>538.23943850903356</v>
      </c>
      <c r="F36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8" s="15">
        <f>IF(PaymentSchedule[[#This Row],[PMT NO]]&lt;&gt;"",PaymentSchedule[[#This Row],[TOTAL PAYMENT]]-PaymentSchedule[[#This Row],[INTEREST]],"")</f>
        <v>523.25559637178765</v>
      </c>
      <c r="I368" s="15">
        <f>IF(PaymentSchedule[[#This Row],[PMT NO]]&lt;&gt;"",PaymentSchedule[[#This Row],[BEGINNING BALANCE]]*(InterestRate/PaymentsPerYear),"")</f>
        <v>14.983842137245958</v>
      </c>
      <c r="J36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1592.1103524158766</v>
      </c>
      <c r="K368" s="15">
        <f>IF(PaymentSchedule[[#This Row],[PMT NO]]&lt;&gt;"",SUM(INDEX(PaymentSchedule[INTEREST],1,1):PaymentSchedule[[#This Row],[INTEREST]]),"")</f>
        <v>123743.58990014085</v>
      </c>
    </row>
    <row r="369" spans="2:11" x14ac:dyDescent="0.2">
      <c r="B369" s="11">
        <f>IF(LoanIsGood,IF(ROW()-ROW(PaymentSchedule[[#Headers],[PMT NO]])&gt;ScheduledNumberOfPayments,"",ROW()-ROW(PaymentSchedule[[#Headers],[PMT NO]])),"")</f>
        <v>358</v>
      </c>
      <c r="C369" s="13">
        <f>IF(PaymentSchedule[[#This Row],[PMT NO]]&lt;&gt;"",EOMONTH(LoanStartDate,ROW(PaymentSchedule[[#This Row],[PMT NO]])-ROW(PaymentSchedule[[#Headers],[PMT NO]])-2)+DAY(LoanStartDate),"")</f>
        <v>53662</v>
      </c>
      <c r="D369" s="15">
        <f>IF(PaymentSchedule[[#This Row],[PMT NO]]&lt;&gt;"",IF(ROW()-ROW(PaymentSchedule[[#Headers],[BEGINNING BALANCE]])=1,LoanAmount,INDEX(PaymentSchedule[ENDING BALANCE],ROW()-ROW(PaymentSchedule[[#Headers],[BEGINNING BALANCE]])-1)),"")</f>
        <v>1592.1103524158766</v>
      </c>
      <c r="E369" s="15">
        <f>IF(PaymentSchedule[[#This Row],[PMT NO]]&lt;&gt;"",ScheduledPayment,"")</f>
        <v>538.23943850903356</v>
      </c>
      <c r="F36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69" s="15">
        <f>IF(PaymentSchedule[[#This Row],[PMT NO]]&lt;&gt;"",PaymentSchedule[[#This Row],[TOTAL PAYMENT]]-PaymentSchedule[[#This Row],[INTEREST]],"")</f>
        <v>526.96199017942115</v>
      </c>
      <c r="I369" s="15">
        <f>IF(PaymentSchedule[[#This Row],[PMT NO]]&lt;&gt;"",PaymentSchedule[[#This Row],[BEGINNING BALANCE]]*(InterestRate/PaymentsPerYear),"")</f>
        <v>11.27744832961246</v>
      </c>
      <c r="J36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1065.1483622364553</v>
      </c>
      <c r="K369" s="15">
        <f>IF(PaymentSchedule[[#This Row],[PMT NO]]&lt;&gt;"",SUM(INDEX(PaymentSchedule[INTEREST],1,1):PaymentSchedule[[#This Row],[INTEREST]]),"")</f>
        <v>123754.86734847046</v>
      </c>
    </row>
    <row r="370" spans="2:11" x14ac:dyDescent="0.2">
      <c r="B370" s="11">
        <f>IF(LoanIsGood,IF(ROW()-ROW(PaymentSchedule[[#Headers],[PMT NO]])&gt;ScheduledNumberOfPayments,"",ROW()-ROW(PaymentSchedule[[#Headers],[PMT NO]])),"")</f>
        <v>359</v>
      </c>
      <c r="C370" s="13">
        <f>IF(PaymentSchedule[[#This Row],[PMT NO]]&lt;&gt;"",EOMONTH(LoanStartDate,ROW(PaymentSchedule[[#This Row],[PMT NO]])-ROW(PaymentSchedule[[#Headers],[PMT NO]])-2)+DAY(LoanStartDate),"")</f>
        <v>53693</v>
      </c>
      <c r="D370" s="15">
        <f>IF(PaymentSchedule[[#This Row],[PMT NO]]&lt;&gt;"",IF(ROW()-ROW(PaymentSchedule[[#Headers],[BEGINNING BALANCE]])=1,LoanAmount,INDEX(PaymentSchedule[ENDING BALANCE],ROW()-ROW(PaymentSchedule[[#Headers],[BEGINNING BALANCE]])-1)),"")</f>
        <v>1065.1483622364553</v>
      </c>
      <c r="E370" s="15">
        <f>IF(PaymentSchedule[[#This Row],[PMT NO]]&lt;&gt;"",ScheduledPayment,"")</f>
        <v>538.23943850903356</v>
      </c>
      <c r="F37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538.23943850903356</v>
      </c>
      <c r="H370" s="15">
        <f>IF(PaymentSchedule[[#This Row],[PMT NO]]&lt;&gt;"",PaymentSchedule[[#This Row],[TOTAL PAYMENT]]-PaymentSchedule[[#This Row],[INTEREST]],"")</f>
        <v>530.69463760985866</v>
      </c>
      <c r="I370" s="15">
        <f>IF(PaymentSchedule[[#This Row],[PMT NO]]&lt;&gt;"",PaymentSchedule[[#This Row],[BEGINNING BALANCE]]*(InterestRate/PaymentsPerYear),"")</f>
        <v>7.5448008991748923</v>
      </c>
      <c r="J37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534.45372462659668</v>
      </c>
      <c r="K370" s="15">
        <f>IF(PaymentSchedule[[#This Row],[PMT NO]]&lt;&gt;"",SUM(INDEX(PaymentSchedule[INTEREST],1,1):PaymentSchedule[[#This Row],[INTEREST]]),"")</f>
        <v>123762.41214936964</v>
      </c>
    </row>
    <row r="371" spans="2:11" x14ac:dyDescent="0.2">
      <c r="B371" s="11">
        <f>IF(LoanIsGood,IF(ROW()-ROW(PaymentSchedule[[#Headers],[PMT NO]])&gt;ScheduledNumberOfPayments,"",ROW()-ROW(PaymentSchedule[[#Headers],[PMT NO]])),"")</f>
        <v>360</v>
      </c>
      <c r="C371" s="13">
        <f>IF(PaymentSchedule[[#This Row],[PMT NO]]&lt;&gt;"",EOMONTH(LoanStartDate,ROW(PaymentSchedule[[#This Row],[PMT NO]])-ROW(PaymentSchedule[[#Headers],[PMT NO]])-2)+DAY(LoanStartDate),"")</f>
        <v>53724</v>
      </c>
      <c r="D371" s="15">
        <f>IF(PaymentSchedule[[#This Row],[PMT NO]]&lt;&gt;"",IF(ROW()-ROW(PaymentSchedule[[#Headers],[BEGINNING BALANCE]])=1,LoanAmount,INDEX(PaymentSchedule[ENDING BALANCE],ROW()-ROW(PaymentSchedule[[#Headers],[BEGINNING BALANCE]])-1)),"")</f>
        <v>534.45372462659668</v>
      </c>
      <c r="E371" s="15">
        <f>IF(PaymentSchedule[[#This Row],[PMT NO]]&lt;&gt;"",ScheduledPayment,"")</f>
        <v>538.23943850903356</v>
      </c>
      <c r="F37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534.45372462659668</v>
      </c>
      <c r="H371" s="15">
        <f>IF(PaymentSchedule[[#This Row],[PMT NO]]&lt;&gt;"",PaymentSchedule[[#This Row],[TOTAL PAYMENT]]-PaymentSchedule[[#This Row],[INTEREST]],"")</f>
        <v>530.66801074382499</v>
      </c>
      <c r="I371" s="15">
        <f>IF(PaymentSchedule[[#This Row],[PMT NO]]&lt;&gt;"",PaymentSchedule[[#This Row],[BEGINNING BALANCE]]*(InterestRate/PaymentsPerYear),"")</f>
        <v>3.7857138827717267</v>
      </c>
      <c r="J37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371" s="15">
        <f>IF(PaymentSchedule[[#This Row],[PMT NO]]&lt;&gt;"",SUM(INDEX(PaymentSchedule[INTEREST],1,1):PaymentSchedule[[#This Row],[INTEREST]]),"")</f>
        <v>123766.19786325241</v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Enter Loan Amount in this cell" sqref="E3" xr:uid="{00000000-0002-0000-0000-000000000000}"/>
    <dataValidation allowBlank="1" showInputMessage="1" showErrorMessage="1" prompt="Enter interest rate to be paid annually in this cell" sqref="E4" xr:uid="{00000000-0002-0000-0000-000001000000}"/>
    <dataValidation allowBlank="1" showInputMessage="1" showErrorMessage="1" prompt="Enter loan period in years in this cell" sqref="E5" xr:uid="{00000000-0002-0000-0000-000002000000}"/>
    <dataValidation allowBlank="1" showInputMessage="1" showErrorMessage="1" prompt="Enter the number of payments to be made in a year in this cell" sqref="E6" xr:uid="{00000000-0002-0000-0000-000003000000}"/>
    <dataValidation allowBlank="1" showInputMessage="1" showErrorMessage="1" prompt="Enter the start date of loan in this cell" sqref="E7" xr:uid="{00000000-0002-0000-0000-000004000000}"/>
    <dataValidation allowBlank="1" showInputMessage="1" showErrorMessage="1" prompt="Enter the amount of extra payment in this cell" sqref="E9" xr:uid="{00000000-0002-0000-0000-000005000000}"/>
    <dataValidation allowBlank="1" showInputMessage="1" showErrorMessage="1" prompt="Automatically calculated total interest" sqref="I7" xr:uid="{00000000-0002-0000-0000-000006000000}"/>
    <dataValidation allowBlank="1" showInputMessage="1" showErrorMessage="1" prompt="Automatically updated scheduled payment amount" sqref="I3" xr:uid="{00000000-0002-0000-0000-000007000000}"/>
    <dataValidation allowBlank="1" showInputMessage="1" showErrorMessage="1" prompt="Automatically updated scheduled number of payments" sqref="I4" xr:uid="{00000000-0002-0000-0000-000008000000}"/>
    <dataValidation allowBlank="1" showInputMessage="1" showErrorMessage="1" prompt="Automatically updated actual number of payments" sqref="I5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1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C2" xr:uid="{00000000-0002-0000-0000-00000B000000}"/>
    <dataValidation allowBlank="1" showInputMessage="1" showErrorMessage="1" prompt="Loan Summary fields from I3 to I7 are automatically adjusted based on the values entered. Enter the Lender's name in I9" sqref="G2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00000000-0002-0000-0000-00000D000000}"/>
    <dataValidation allowBlank="1" showInputMessage="1" showErrorMessage="1" prompt="Automatically updated total early payments" sqref="I6" xr:uid="{00000000-0002-0000-0000-00000E000000}"/>
    <dataValidation allowBlank="1" showInputMessage="1" showErrorMessage="1" prompt="Payment number is automatically updated in this column" sqref="B11" xr:uid="{00000000-0002-0000-0000-00000F000000}"/>
    <dataValidation allowBlank="1" showInputMessage="1" showErrorMessage="1" prompt="Payment date is automatically updated in this column" sqref="C11" xr:uid="{00000000-0002-0000-0000-000010000000}"/>
    <dataValidation allowBlank="1" showInputMessage="1" showErrorMessage="1" prompt="Beginning balance is automatically updated in this column" sqref="D11" xr:uid="{00000000-0002-0000-0000-000011000000}"/>
    <dataValidation allowBlank="1" showInputMessage="1" showErrorMessage="1" prompt="Scheduled payment is automatically updated in this column" sqref="E11" xr:uid="{00000000-0002-0000-0000-000012000000}"/>
    <dataValidation allowBlank="1" showInputMessage="1" showErrorMessage="1" prompt="Extra payment is automatically updated in this column" sqref="F11" xr:uid="{00000000-0002-0000-0000-000013000000}"/>
    <dataValidation allowBlank="1" showInputMessage="1" showErrorMessage="1" prompt="Total payment is automatically updated in this column" sqref="G11" xr:uid="{00000000-0002-0000-0000-000014000000}"/>
    <dataValidation allowBlank="1" showInputMessage="1" showErrorMessage="1" prompt="Principal is automatically updated in this column" sqref="H11" xr:uid="{00000000-0002-0000-0000-000015000000}"/>
    <dataValidation allowBlank="1" showInputMessage="1" showErrorMessage="1" prompt="Interest is automatically updated in this column" sqref="I11" xr:uid="{00000000-0002-0000-0000-000016000000}"/>
    <dataValidation allowBlank="1" showInputMessage="1" showErrorMessage="1" prompt="Ending balance is automatically updated in this column" sqref="J11" xr:uid="{00000000-0002-0000-0000-000017000000}"/>
    <dataValidation allowBlank="1" showInputMessage="1" showErrorMessage="1" prompt="Cumulative interest is automatically updated in this column" sqref="K11" xr:uid="{00000000-0002-0000-0000-000018000000}"/>
    <dataValidation allowBlank="1" showInputMessage="1" showErrorMessage="1" prompt="Enter the name of the lender in this cell" sqref="H9:I9" xr:uid="{00000000-0002-0000-0000-000019000000}"/>
  </dataValidations>
  <printOptions horizontalCentered="1"/>
  <pageMargins left="0.4" right="0.4" top="0.4" bottom="0.5" header="0.3" footer="0.3"/>
  <pageSetup scale="7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Loan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Dang</dc:creator>
  <cp:lastModifiedBy>Dang</cp:lastModifiedBy>
  <dcterms:created xsi:type="dcterms:W3CDTF">2016-12-02T10:43:28Z</dcterms:created>
  <dcterms:modified xsi:type="dcterms:W3CDTF">2019-03-12T15:12:18Z</dcterms:modified>
  <cp:version/>
</cp:coreProperties>
</file>